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60" windowHeight="8160" tabRatio="882" activeTab="1"/>
  </bookViews>
  <sheets>
    <sheet name="基本情報入力" sheetId="1" r:id="rId1"/>
    <sheet name=" 通所介護 " sheetId="2" r:id="rId2"/>
    <sheet name="料金計算表（報酬改定時等以外不使用）" sheetId="3" state="hidden" r:id="rId3"/>
  </sheets>
  <definedNames>
    <definedName name="_xlfn.IFERROR" hidden="1">#NAME?</definedName>
    <definedName name="_xlnm.Print_Area" localSheetId="1">' 通所介護 '!$A$1:$V$327</definedName>
    <definedName name="_xlnm.Print_Area" localSheetId="0">'基本情報入力'!$B$1:$E$51,'基本情報入力'!$B$52:$D$53</definedName>
    <definedName name="_xlnm.Print_Area" localSheetId="2">'料金計算表（報酬改定時等以外不使用）'!$A$1:$K$161</definedName>
    <definedName name="_xlnm.Print_Titles" localSheetId="2">'料金計算表（報酬改定時等以外不使用）'!$1:$3</definedName>
    <definedName name="特定事業所加算">#REF!</definedName>
  </definedNames>
  <calcPr fullCalcOnLoad="1"/>
</workbook>
</file>

<file path=xl/sharedStrings.xml><?xml version="1.0" encoding="utf-8"?>
<sst xmlns="http://schemas.openxmlformats.org/spreadsheetml/2006/main" count="1093" uniqueCount="590">
  <si>
    <t>単位</t>
  </si>
  <si>
    <t>６級地</t>
  </si>
  <si>
    <t>区分</t>
  </si>
  <si>
    <t>単価</t>
  </si>
  <si>
    <t>単価：</t>
  </si>
  <si>
    <t>加算名称</t>
  </si>
  <si>
    <r>
      <t xml:space="preserve">利用料
</t>
    </r>
    <r>
      <rPr>
        <b/>
        <sz val="10"/>
        <color indexed="60"/>
        <rFont val="ＭＳ Ｐゴシック"/>
        <family val="3"/>
      </rPr>
      <t>（介護報酬総額）</t>
    </r>
  </si>
  <si>
    <t>７級地</t>
  </si>
  <si>
    <t>上乗せ７０％</t>
  </si>
  <si>
    <t>上乗せ５５％</t>
  </si>
  <si>
    <t>上乗せ４５％</t>
  </si>
  <si>
    <t>所定単位数・・・基本サービス費に各種加算・減算を加えた総単位数</t>
  </si>
  <si>
    <t>介護職員処遇改善加算 Ⅰ</t>
  </si>
  <si>
    <t>介護職員処遇改善加算 Ⅱ</t>
  </si>
  <si>
    <t>介護職員処遇改善加算 Ⅲ</t>
  </si>
  <si>
    <t>介護職員処遇改善加算 Ⅳ</t>
  </si>
  <si>
    <t>加算・減算割合</t>
  </si>
  <si>
    <t>５級地</t>
  </si>
  <si>
    <t>本社所在地</t>
  </si>
  <si>
    <t>法人設立年月日</t>
  </si>
  <si>
    <t>(1)事業所の所在地等</t>
  </si>
  <si>
    <t>事業所所在地</t>
  </si>
  <si>
    <t>(2)事業の目的及び運営の方針</t>
  </si>
  <si>
    <t>事業の目的</t>
  </si>
  <si>
    <t>運営の方針</t>
  </si>
  <si>
    <t>(3)事業所窓口の営業日及び営業時間</t>
  </si>
  <si>
    <t>営業日</t>
  </si>
  <si>
    <t>営業時間</t>
  </si>
  <si>
    <t>サービス提供日</t>
  </si>
  <si>
    <t>サービス提供時間</t>
  </si>
  <si>
    <t>(5)事業所の職員体制</t>
  </si>
  <si>
    <t>管理者</t>
  </si>
  <si>
    <t>職</t>
  </si>
  <si>
    <t>人員数</t>
  </si>
  <si>
    <t>３　提供するサービスの内容及び費用について</t>
  </si>
  <si>
    <t>サービス区分と種類</t>
  </si>
  <si>
    <t>サービスの内容</t>
  </si>
  <si>
    <t>食事介助</t>
  </si>
  <si>
    <t>入浴介助</t>
  </si>
  <si>
    <t>排泄介助</t>
  </si>
  <si>
    <t>更衣介助</t>
  </si>
  <si>
    <t>移動･移乗介助</t>
  </si>
  <si>
    <t>服薬介助</t>
  </si>
  <si>
    <t>４　その他の費用について</t>
  </si>
  <si>
    <t>② キャンセル料</t>
  </si>
  <si>
    <t>サービスの利用をキャンセルされる場合、キャンセルの連絡をいただいた時間に応じて、下記によりキャンセル料を請求いたします。</t>
  </si>
  <si>
    <t>24時間前までのご連絡の場合</t>
  </si>
  <si>
    <t>12時間前までにご連絡の場合</t>
  </si>
  <si>
    <t>12時間前までにご連絡のない場合</t>
  </si>
  <si>
    <t>その他の費用の請求及び支払い方法について</t>
  </si>
  <si>
    <t>虐待防止に関する責任者</t>
  </si>
  <si>
    <t>利用者及びその家族に関する秘密の保持について</t>
  </si>
  <si>
    <t>個人情報の保護について</t>
  </si>
  <si>
    <t>なお、事業者は、下記の損害賠償保険に加入しています。</t>
  </si>
  <si>
    <t>保険会社名</t>
  </si>
  <si>
    <t>保険名</t>
  </si>
  <si>
    <t>補償の概要</t>
  </si>
  <si>
    <t>曜日</t>
  </si>
  <si>
    <t>月</t>
  </si>
  <si>
    <t>火</t>
  </si>
  <si>
    <t>水</t>
  </si>
  <si>
    <t>木</t>
  </si>
  <si>
    <t>金</t>
  </si>
  <si>
    <t>土</t>
  </si>
  <si>
    <t>日</t>
  </si>
  <si>
    <t>この重要事項説明書の説明年月日</t>
  </si>
  <si>
    <t>事業者</t>
  </si>
  <si>
    <t>法人名</t>
  </si>
  <si>
    <t>代表者名</t>
  </si>
  <si>
    <t>印</t>
  </si>
  <si>
    <t>事業所名</t>
  </si>
  <si>
    <t>説明者氏名</t>
  </si>
  <si>
    <t>住　所</t>
  </si>
  <si>
    <t>氏　名</t>
  </si>
  <si>
    <r>
      <t>　</t>
    </r>
    <r>
      <rPr>
        <sz val="12"/>
        <rFont val="メイリオ"/>
        <family val="3"/>
      </rPr>
      <t>上記内容の説明を事業者から確かに受けました。</t>
    </r>
  </si>
  <si>
    <t>※  この見積もりの有効期限は、説明の日から１か月以内とします。</t>
  </si>
  <si>
    <t>①</t>
  </si>
  <si>
    <t>②</t>
  </si>
  <si>
    <t>③</t>
  </si>
  <si>
    <t>④</t>
  </si>
  <si>
    <t>⑤</t>
  </si>
  <si>
    <t>提供時間帯</t>
  </si>
  <si>
    <t>ご利用者様
負担額</t>
  </si>
  <si>
    <t>介護報酬額</t>
  </si>
  <si>
    <t>算定回数等</t>
  </si>
  <si>
    <t>１月につき</t>
  </si>
  <si>
    <t>基本報酬の５％を加算</t>
  </si>
  <si>
    <t>（※）所定単位数・・・基本報酬に各種加算・減算を加えた総単位数</t>
  </si>
  <si>
    <t>常　勤　　</t>
  </si>
  <si>
    <t>非常勤　</t>
  </si>
  <si>
    <t>○  このサービス内容の見積もりは、あなたの居宅サービス計画に沿って、事前にお伺いした日常生活の状況や利用の意向に基づき作成したものです。</t>
  </si>
  <si>
    <t>重要事項説明書　</t>
  </si>
  <si>
    <t>FAX</t>
  </si>
  <si>
    <t>・基本報酬</t>
  </si>
  <si>
    <t>注） 利用料について、事業者が法定代理受領を行わない場合、上記に係る利用料は、全額をいったんお支払いただきます。この場合、「サービス提供証明書」を交付しますので、｢領収書｣を添えてお住まいの市町村に居宅介護サービス費の支給（利用者負担額を除く）申請を行ってください。</t>
  </si>
  <si>
    <t>① ご利用料金その他の費用の請求方法等</t>
  </si>
  <si>
    <t>② お支払い方法等</t>
  </si>
  <si>
    <t>虐待防止に関する責任者を選定しています。</t>
  </si>
  <si>
    <t>成年後見制度の利用を支援します。</t>
  </si>
  <si>
    <t>従業者に対して、虐待防止を啓発･普及するための研修を実施しています。</t>
  </si>
  <si>
    <t>介護相談員を受入れます。</t>
  </si>
  <si>
    <t>サービス提供中に、当該事業所従業者又は養護者（現に養護している家族・親族・同居人等）による虐待を受けたと思われる利用者を発見した場合は、速やかに、これを市町村に通報します。</t>
  </si>
  <si>
    <t>(2)　提供するサービスの利用料、利用者負担額（介護保険を適用する場合）について</t>
  </si>
  <si>
    <t>連絡先</t>
  </si>
  <si>
    <t>市町村（保険者）</t>
  </si>
  <si>
    <t>サービスの内容が変更された場合又はサービス提供契約が終了した場合は、その内容を記した書面又はその写しを速やかに居宅介護支援事業者に送付します。</t>
  </si>
  <si>
    <t>(1)</t>
  </si>
  <si>
    <t>(2)</t>
  </si>
  <si>
    <t>(3)</t>
  </si>
  <si>
    <t>(4)</t>
  </si>
  <si>
    <t>(5)</t>
  </si>
  <si>
    <t>(6)</t>
  </si>
  <si>
    <t>苦情相談担当者（応対者）は速やかに管理者に状況等の報告を行い、ご利用者様またはご家族様の立場に立った適切な対処方法を検討します。</t>
  </si>
  <si>
    <t>苦情または相談内容については真摯に受け止め、個人情報の取り扱いに十分配慮した上で、再発防止策や今後のサービス向上のための取り組みを従業者全員で検討します。</t>
  </si>
  <si>
    <t>所在地</t>
  </si>
  <si>
    <t>受付時間</t>
  </si>
  <si>
    <t>事業者</t>
  </si>
  <si>
    <t>ご利用者様またはご家族様からの相談及び苦情を受け付けるための窓口を設置します。</t>
  </si>
  <si>
    <t>法人所在地</t>
  </si>
  <si>
    <t>苦情や相談があった場合、苦情相談担当者はしっかりとお話を聞き、場合によってはご自宅へ伺うなど、状況の把握や事実確認に努めます。</t>
  </si>
  <si>
    <t>検討内容については適宜連絡いたします。また、最終的な対処方法などは必ずご利用者様またはご家族様へ報告します。</t>
  </si>
  <si>
    <t>法人名</t>
  </si>
  <si>
    <t>代表者の職および氏名</t>
  </si>
  <si>
    <t>法人（本社）所在地</t>
  </si>
  <si>
    <t>法人連絡先（電話番号）</t>
  </si>
  <si>
    <t>法人設立年月日</t>
  </si>
  <si>
    <t>事業所番号</t>
  </si>
  <si>
    <t>事業所所在地</t>
  </si>
  <si>
    <t>事業所TEL</t>
  </si>
  <si>
    <t>事業所FAX</t>
  </si>
  <si>
    <t>通常の事業実施地域</t>
  </si>
  <si>
    <t>営業日</t>
  </si>
  <si>
    <t>営業時間</t>
  </si>
  <si>
    <t>サービス提供日</t>
  </si>
  <si>
    <t>サービス提供時間</t>
  </si>
  <si>
    <t>項目</t>
  </si>
  <si>
    <t>代表取締役　□□　□□□</t>
  </si>
  <si>
    <t>株式会社○○○○</t>
  </si>
  <si>
    <t>大阪府大阪市○区○○－○○</t>
  </si>
  <si>
    <t>事業所名</t>
  </si>
  <si>
    <t>富田林市、河内長野市、大阪狭山市、太子町、河南町、千早赤阪村</t>
  </si>
  <si>
    <t>法人情報</t>
  </si>
  <si>
    <t>事業所情報</t>
  </si>
  <si>
    <t>管理者氏名</t>
  </si>
  <si>
    <t>管理者氏名</t>
  </si>
  <si>
    <t>５-①
利用料等の請求方法</t>
  </si>
  <si>
    <t>その他の費用、支払方法等</t>
  </si>
  <si>
    <t>当該事業所において算定しない加算は削除してください。</t>
  </si>
  <si>
    <t>損害賠償保険</t>
  </si>
  <si>
    <t>保険名</t>
  </si>
  <si>
    <t>補償の概要</t>
  </si>
  <si>
    <t>　入浴（全身浴・部分浴）の介助や清拭（身体を拭く）、洗髪などを行います。</t>
  </si>
  <si>
    <t>　排泄の介助、おむつ交換を行います。</t>
  </si>
  <si>
    <t>キャンセル料は不要です。</t>
  </si>
  <si>
    <t>１提供当たりの料金の〇〇％を請求いたします。</t>
  </si>
  <si>
    <t>処遇改善加算</t>
  </si>
  <si>
    <t>＜ 使用方法 ＞</t>
  </si>
  <si>
    <t>富田林市</t>
  </si>
  <si>
    <t>河内長野市</t>
  </si>
  <si>
    <t>大阪狭山市</t>
  </si>
  <si>
    <t>太子町</t>
  </si>
  <si>
    <t>河南町</t>
  </si>
  <si>
    <t>千早赤阪村</t>
  </si>
  <si>
    <t>富田林市役所</t>
  </si>
  <si>
    <t>河内長野市役所</t>
  </si>
  <si>
    <t>大阪狭山市役所</t>
  </si>
  <si>
    <t>太子町役場</t>
  </si>
  <si>
    <t>河南町役場</t>
  </si>
  <si>
    <t>千早赤阪村役場</t>
  </si>
  <si>
    <t>保険者</t>
  </si>
  <si>
    <t>所在地</t>
  </si>
  <si>
    <t>受付時間</t>
  </si>
  <si>
    <t/>
  </si>
  <si>
    <t>０７２１-２５-１０００（代表）</t>
  </si>
  <si>
    <t>０７２１-２０-２１１３</t>
  </si>
  <si>
    <t>０７２１-５３-１１１１（代表）</t>
  </si>
  <si>
    <t>０７２-３６６-００１１（代表）</t>
  </si>
  <si>
    <t>０７２-３６７-１２５４</t>
  </si>
  <si>
    <t>０７２１-９８-５５３８</t>
  </si>
  <si>
    <t>０７２１-９８-２７７３</t>
  </si>
  <si>
    <t>０７２１-９３-２５００（代表）</t>
  </si>
  <si>
    <t>０７２１-９３-４６９１</t>
  </si>
  <si>
    <t>０７２１-７２-００８１（代表）</t>
  </si>
  <si>
    <t>０７２１-７２-１８８０</t>
  </si>
  <si>
    <t>役所（役場）名</t>
  </si>
  <si>
    <t>５-②
支払方法</t>
  </si>
  <si>
    <t>５
支払いが遅れた場合
の注意書き</t>
  </si>
  <si>
    <t>○○○○保険株式会社</t>
  </si>
  <si>
    <t>□□□総合賠償責任保険</t>
  </si>
  <si>
    <r>
      <t>５　利用料、利用者負担額（</t>
    </r>
    <r>
      <rPr>
        <b/>
        <u val="single"/>
        <sz val="12"/>
        <rFont val="メイリオ"/>
        <family val="3"/>
      </rPr>
      <t>介護保険を適用する場合</t>
    </r>
    <r>
      <rPr>
        <b/>
        <sz val="12"/>
        <rFont val="メイリオ"/>
        <family val="3"/>
      </rPr>
      <t>）</t>
    </r>
  </si>
  <si>
    <t>(1)　提供するサービスの内容について</t>
  </si>
  <si>
    <t>→「基本情報入力」画面にて入力された算定状況に応じた内容が反映されます。</t>
  </si>
  <si>
    <t>TEL</t>
  </si>
  <si>
    <t>FAX</t>
  </si>
  <si>
    <t>大阪市中央区常盤町一丁目3番8号 中央大通ＦＮビル１１階</t>
  </si>
  <si>
    <t>大阪府富田林市寿町○○－○○</t>
  </si>
  <si>
    <t>サービス提供区分</t>
  </si>
  <si>
    <t>２７７○○○○○○○</t>
  </si>
  <si>
    <t>０７２１-２０-１１９９</t>
  </si>
  <si>
    <t>０７２１-２０-１２０２</t>
  </si>
  <si>
    <t>○○　○○○</t>
  </si>
  <si>
    <t>利用者に関する情報</t>
  </si>
  <si>
    <t>保険者
（被保険者証発行市町村）</t>
  </si>
  <si>
    <t>事業所の 地域区分</t>
  </si>
  <si>
    <t>※契約締結後に追加記入いたします。</t>
  </si>
  <si>
    <t>注）説明者氏名や利用者署名欄はパソコンで入力せず、利用者と確認し合いながら自署（手書き）してください。</t>
  </si>
  <si>
    <t>　対人・対物・管理財物賠償補償その他事業者が法律上の賠償責任を負った場合の補償</t>
  </si>
  <si>
    <t>　利用料利用者負担額及びその他の費用の額は、利用月ごとの合計金額により請求いたします。
　上記に係る請求書は、利用明細を添えて利用月の翌月○○日までに利用者あてにお届け（郵送）します。</t>
  </si>
  <si>
    <t>　サービス提供の都度お渡しするサービス提供記録の利用者控えと内容を照合のうえ、請求月の○○日までに、下記のいずれかの方法によりお支払い下さい。
　(ア) 事業者指定口座への振り込み
　(イ) 利用者指定口座からの自動振替
　(ウ) 現金支払い
　お支払いの確認をしましたら、支払い方法の如何によらず、領収書をお渡しいたしますので、必ず保管されますようお願いします。（医療費控除の還付請求の際に必要となることがあります。）</t>
  </si>
  <si>
    <t>※  利用料、利用者負担額（介護保険を適用する場合）及びその他の費用の支払いについて、正当な理由がないにもかかわらず、支払い期日から○○月以上遅延し、さらに支払いの督促から○○日以内に支払いが無い場合には、サービス提供の契約を解除した上で、未払い分をお支払いいただくことがあります。</t>
  </si>
  <si>
    <t>①交通費以外の費用については、「基本情報入力画面」から反映されません。直接左表にて入力してください。</t>
  </si>
  <si>
    <t>TEL</t>
  </si>
  <si>
    <t>苦情解決体制を整備しています。</t>
  </si>
  <si>
    <t>保険者（市町村等の介護保険担当部局）</t>
  </si>
  <si>
    <t>＜ 苦情処理の体制、手順 ＞</t>
  </si>
  <si>
    <t>中山間地域等に居住する者
へのサービス提供加算</t>
  </si>
  <si>
    <t>入力欄　（記入例を削除して入力してください）</t>
  </si>
  <si>
    <t>→「基本情報入力」画面の事業所の管理者名が自動的に入りますが、異なる場合は左欄に直接入力してください。</t>
  </si>
  <si>
    <t>０６－６９４９－５４１７</t>
  </si>
  <si>
    <t>９時から１７時００分（土日祝および年末年始を除く）</t>
  </si>
  <si>
    <t>０６－６９４９－５４１８</t>
  </si>
  <si>
    <t>富田林市常盤町1番1号</t>
  </si>
  <si>
    <t>９時から１７時３０分（土日祝および12/30～1/3を除く）</t>
  </si>
  <si>
    <t>河内長野市原町一丁目1番1号</t>
  </si>
  <si>
    <t>９時から１７時３０分（土日祝および12/30～1/3を除く）</t>
  </si>
  <si>
    <t>大阪狭山市狭山一丁目2384番地の1</t>
  </si>
  <si>
    <t>９時から１７時３０分（土日祝および12/30～1/3を除く）</t>
  </si>
  <si>
    <t>南河内郡太子町大字山田88番地</t>
  </si>
  <si>
    <t>９時から１７時３０分（土日祝および12/30～1/3を除く）</t>
  </si>
  <si>
    <t>南河内郡河南町大字白木1359番地の6</t>
  </si>
  <si>
    <t>南河内郡千早赤阪村大字水分180番地</t>
  </si>
  <si>
    <t>９時から１７時３０分（土日祝および12/30～1/3を除く）</t>
  </si>
  <si>
    <t xml:space="preserve">地域区分：  </t>
  </si>
  <si>
    <t>■ 通所介護</t>
  </si>
  <si>
    <t>要介護度</t>
  </si>
  <si>
    <t>要介護１</t>
  </si>
  <si>
    <t>要介護２</t>
  </si>
  <si>
    <t>要介護３</t>
  </si>
  <si>
    <t>要介護４</t>
  </si>
  <si>
    <t>要介護５</t>
  </si>
  <si>
    <t xml:space="preserve"> ■ 加　算　等</t>
  </si>
  <si>
    <t>（通所介護）</t>
  </si>
  <si>
    <t>入浴介助加算</t>
  </si>
  <si>
    <t>中重度者ケア体制加算</t>
  </si>
  <si>
    <t>認知症加算</t>
  </si>
  <si>
    <t>若年性認知症利用者受入加算</t>
  </si>
  <si>
    <t>栄養改善加算</t>
  </si>
  <si>
    <t>口腔機能向上加算</t>
  </si>
  <si>
    <t>同一建物に居住する利用者の減算</t>
  </si>
  <si>
    <t>送迎を行わない場合の減算</t>
  </si>
  <si>
    <t>サービス提供体制強化加算（Ⅰ）ロ</t>
  </si>
  <si>
    <t>サービス提供体制強化加算（Ⅱ）</t>
  </si>
  <si>
    <t>サービス提供体制強化加算（Ⅲ）（療養型のみ）</t>
  </si>
  <si>
    <t>（介護予防共通）</t>
  </si>
  <si>
    <t>名称</t>
  </si>
  <si>
    <t>定員超過、人員欠如減算</t>
  </si>
  <si>
    <t>７０/１００へ減算</t>
  </si>
  <si>
    <t>■ 介護予防通所介護</t>
  </si>
  <si>
    <t>要支援１</t>
  </si>
  <si>
    <t>要支援２</t>
  </si>
  <si>
    <t>日割り計算による場合（１日あたり）</t>
  </si>
  <si>
    <t>■ 加　算　等</t>
  </si>
  <si>
    <t>（介護予防通所介護）</t>
  </si>
  <si>
    <t>生活機能向上グループ活動加算</t>
  </si>
  <si>
    <t>運動器機能向上加算</t>
  </si>
  <si>
    <t>選択的サービス複数実施加算（Ⅰ）</t>
  </si>
  <si>
    <t>選択的サービス複数実施加算（Ⅱ）</t>
  </si>
  <si>
    <t>事業所評価加算</t>
  </si>
  <si>
    <t>同一建物に対する減算</t>
  </si>
  <si>
    <t>　　要支援１</t>
  </si>
  <si>
    <t>　　要支援２</t>
  </si>
  <si>
    <t>（通所介護用）</t>
  </si>
  <si>
    <t>指定通所介護の提供に当たり、居宅介護支援事業者及び保健医療サービス又は福祉サービスの提供者と密接な連携に努めます。</t>
  </si>
  <si>
    <t>○○デイサービスセンター</t>
  </si>
  <si>
    <t>規模</t>
  </si>
  <si>
    <t>通常規模型通所介護</t>
  </si>
  <si>
    <t>大規模型通所介護（Ⅰ）</t>
  </si>
  <si>
    <t>大規模型通所介護（Ⅱ）</t>
  </si>
  <si>
    <t>通常規模型通所介護</t>
  </si>
  <si>
    <t>大規模型通所介護（Ⅱ）</t>
  </si>
  <si>
    <t>通常規模型通所介護</t>
  </si>
  <si>
    <t>大規模型通所介護（Ⅰ）</t>
  </si>
  <si>
    <t>通常規模型通所介護</t>
  </si>
  <si>
    <t>事業所の規模</t>
  </si>
  <si>
    <t>要介護１</t>
  </si>
  <si>
    <t>要介護２</t>
  </si>
  <si>
    <t>要介護３</t>
  </si>
  <si>
    <t>要介護４</t>
  </si>
  <si>
    <t>要介護５</t>
  </si>
  <si>
    <t>入浴介助加算</t>
  </si>
  <si>
    <t>中重度者ケア体制加算</t>
  </si>
  <si>
    <t>個別機能訓練加算（Ⅰ）</t>
  </si>
  <si>
    <t>個別機能訓練加算（Ⅰ）</t>
  </si>
  <si>
    <t>個別機能訓練加算（Ⅱ）</t>
  </si>
  <si>
    <t>個別機能訓練加算（Ⅱ）</t>
  </si>
  <si>
    <t>認知症加算</t>
  </si>
  <si>
    <t>若年性認知症利用者受入加算</t>
  </si>
  <si>
    <t>若年性認知症利用者受入加算</t>
  </si>
  <si>
    <t>栄養改善加算</t>
  </si>
  <si>
    <t>口腔機能向上加算</t>
  </si>
  <si>
    <t>口腔機能向上加算</t>
  </si>
  <si>
    <t>サービス提供体制強化加算（Ⅰ）イ</t>
  </si>
  <si>
    <t>サービス提供日数</t>
  </si>
  <si>
    <t>（報酬改定時の左表作成方法）</t>
  </si>
  <si>
    <t>・ホームページ掲載の料金表（基本報酬）の、セルの結合を解除</t>
  </si>
  <si>
    <t>・（区分）→（要介護度）→（規模）の順で並べ替え</t>
  </si>
  <si>
    <t>・各規模ごとの表を一つの表にまとめる</t>
  </si>
  <si>
    <t>サービス提供体制強化加算（Ⅰ）イ</t>
  </si>
  <si>
    <t>サービス提供体制強化加算（Ⅰ）ロ</t>
  </si>
  <si>
    <t>サービス提供体制強化加算（Ⅱ）</t>
  </si>
  <si>
    <t>認定</t>
  </si>
  <si>
    <t>区分</t>
  </si>
  <si>
    <t>単位</t>
  </si>
  <si>
    <t>「基本情報入力」画面にて入力された事業所規模（算定区分）および地域区分に応じた料金表が自動的に表示されます。
修正する場合は、「基本情報入力」画面にて修正してください。</t>
  </si>
  <si>
    <t>サービス提供体制強化加算</t>
  </si>
  <si>
    <t>（介護事業部）TEL：０６-００００-００００
　　　　　　　FAX：０６-００００-００００</t>
  </si>
  <si>
    <t>利用者居宅への送迎</t>
  </si>
  <si>
    <t>日常生活上の世話</t>
  </si>
  <si>
    <t>機能訓練</t>
  </si>
  <si>
    <t>　上着、下着の更衣の介助を行います。</t>
  </si>
  <si>
    <t>医療行為（ただし、看護職員、機能訓練指導員が行う診療の補助行為を除く。）</t>
  </si>
  <si>
    <t>① 送迎費</t>
  </si>
  <si>
    <t>４-①
「送迎費」</t>
  </si>
  <si>
    <t>③ 食事の提供に要する費用</t>
  </si>
  <si>
    <t>④ おむつ代</t>
  </si>
  <si>
    <t>⑤ 日常生活費</t>
  </si>
  <si>
    <t>６　サービスの提供に当たって</t>
  </si>
  <si>
    <t>指定通所介護の実施ごとに、サービス提供の記録を行うこととし、その記録はサービス提供の日から５年間保存します。</t>
  </si>
  <si>
    <t>16　衛生管理等</t>
  </si>
  <si>
    <t>事業所に災害対策に関する担当者（防火管理者）を置き、非常災害対策に関する取り組みを行います。</t>
  </si>
  <si>
    <t>非常災害に関する具体的計画を立て、非常災害時の関係機関への通報及び連携体制を整備し、それらを定期的に従業員に周知します。</t>
  </si>
  <si>
    <t>指定通所介護の用に供する施設、食器その他の設備又は飲用に供する水について、衛生的な管理に努め、又は衛生上必要な措置を講じます。</t>
  </si>
  <si>
    <t>指定通所介護事業所において感染症が発生し、又はまん延しないように必要な措置を講じます。</t>
  </si>
  <si>
    <t>※  ここに記載した金額は、この見積もりによる概算のものです。実際のお支払いは、サービス内容の組み合わせ、ご利用状況などにより変動します。
なお、サービス内容の見積もりについては、確認ができれば、別途利用金表の活用も可能です。</t>
  </si>
  <si>
    <t>栄養改善</t>
  </si>
  <si>
    <t>延長サービス提供時間</t>
  </si>
  <si>
    <t>延長サービス提供時間</t>
  </si>
  <si>
    <t>(1) 提供予定の指定通所介護の内容と利用料、利用者負担額（介護保険を適用する場合）</t>
  </si>
  <si>
    <t>損害賠償保険会社名</t>
  </si>
  <si>
    <t>　左記は例示です。
　指定基準条例や運営規程の内容に沿って自由に記述してください。</t>
  </si>
  <si>
    <t>機能訓練
指導員</t>
  </si>
  <si>
    <t>管理
栄養士</t>
  </si>
  <si>
    <t>歯科
衛生士</t>
  </si>
  <si>
    <t>大 阪 府 国 民 健 康 保 険 団 体 連 合 会</t>
  </si>
  <si>
    <t xml:space="preserve"> サービス提供の前後及び提供中のご利用者様の心身の状況等の把握を行います。
 ご利用者様の静養のための必要な措置を行います。
 ご利用者様の病状が急変した場合等に、ご利用者様の主治医等の指示を受けて、必要な看護を行います。</t>
  </si>
  <si>
    <t xml:space="preserve"> 栄養改善サービスを行います。</t>
  </si>
  <si>
    <t xml:space="preserve"> 口腔機能向上サービスを行います。</t>
  </si>
  <si>
    <t xml:space="preserve"> 介護給付費等の請求事務及び通信連絡事務等を行います。</t>
  </si>
  <si>
    <t>介護
職員</t>
  </si>
  <si>
    <t>生活
相談員</t>
  </si>
  <si>
    <t>８：３０～１７：３０</t>
  </si>
  <si>
    <t>９：００～１６：３０</t>
  </si>
  <si>
    <t>１６：３０～２１：００</t>
  </si>
  <si>
    <t>→人数欄は、整数しか入力
できません。
（常勤換算数ではありません）</t>
  </si>
  <si>
    <t>事務
職員</t>
  </si>
  <si>
    <t>その他
（創作活動など）</t>
  </si>
  <si>
    <t>　介助が必要なご利用者様に対して、室内の移動、車いすへ移乗の介助を行います。</t>
  </si>
  <si>
    <t xml:space="preserve"> ご利用者様の選択に基づき、趣味･趣向に応じた創作活動等の場を提供します。</t>
  </si>
  <si>
    <t>　若年性認知症（40歳から64歳まで）のご利用者様を対象に、そのご利用者様の特性やニーズに応じたサービス提供を行います。</t>
  </si>
  <si>
    <t>　介助が必要なご利用者様に対して、配剤された薬の確認、服薬のお手伝い、服薬の確認を行います。</t>
  </si>
  <si>
    <t>口腔機能
向上</t>
  </si>
  <si>
    <t>（注）</t>
  </si>
  <si>
    <t>円</t>
  </si>
  <si>
    <t>お支払い額の目安
（１週間あたり）</t>
  </si>
  <si>
    <t>　(2)、(3)の表に金額を入力すると、週、月あたり合計額が自動的に計算されます。</t>
  </si>
  <si>
    <t>お支払い額の目安
（１月あたり）</t>
  </si>
  <si>
    <t>(2)    その他の費用（１週間あたり）</t>
  </si>
  <si>
    <t>(3)  お支払いいただく額の目安</t>
  </si>
  <si>
    <t>→食費や各種個別加算等の追加に使用してください。（左欄に直接入力してください。）</t>
  </si>
  <si>
    <t>介護報酬額</t>
  </si>
  <si>
    <t>ご利用者様
負担額</t>
  </si>
  <si>
    <t>一週間当たりの利用料等合計額</t>
  </si>
  <si>
    <t>→各曜日欄に金額を入力すると合計額が自動的に計算されます。</t>
  </si>
  <si>
    <t>サービス提供時間</t>
  </si>
  <si>
    <t>＜記入例＞個別機能訓練加算（Ⅱ）☓２回（介護保険適用）</t>
  </si>
  <si>
    <t>＜記入例＞９：００～１６：３０</t>
  </si>
  <si>
    <t>＜記入例＞食事提供☓２回（保険適用外）</t>
  </si>
  <si>
    <t>　サービス内容の見積もりについては、確認ができれば別途独自様式等の活用も可能です。</t>
  </si>
  <si>
    <t>入浴介助を実施した日数</t>
  </si>
  <si>
    <t>サービス提供日数</t>
  </si>
  <si>
    <t>サービス提供日数</t>
  </si>
  <si>
    <t>○○円（内訳：　　　　　　）
運営規程の定めに基づくもの</t>
  </si>
  <si>
    <t>　　　　　　必ず、事業所所在地に応じた地域区分を選択してください
　　　　　　（料金表の金額等に反映されます）。</t>
  </si>
  <si>
    <t>→事業所にいない職種については、行ごと削除してください。</t>
  </si>
  <si>
    <t xml:space="preserve"> 通所介護計画に基づき、そのご利用者様が可能な限りその居宅において、その有する能力に応じ自立した日常生活を営むことができるよう、機能訓練を行います。</t>
  </si>
  <si>
    <t xml:space="preserve"> 通所介護計画に基づき、必要な日常生活の世話及び介護を行います。</t>
  </si>
  <si>
    <t>個別機能訓練
（Ⅰ）、（Ⅱ）</t>
  </si>
  <si>
    <t>※ サービス提供時間数は、実際にサービス提供に要した時間ではなく、通所介護計画に位置付けられた内容のサービスを行うための標準的な時間によるものです。
したがって、例えば単に家族の出迎え等の都合で通常の時間を超えて事業所にいたというだけの場合は、当初の計画に位置付けられた所要時間の料金となります。</t>
  </si>
  <si>
    <t>(3)　通所介護従業者の禁止行為</t>
  </si>
  <si>
    <t>通所介護従業者はサービス提供に当たって、次の行為は行いません。</t>
  </si>
  <si>
    <t>７　虐待の防止について</t>
  </si>
  <si>
    <t>８　身体拘束について</t>
  </si>
  <si>
    <t>９　秘密の保持と個人情報の保護について</t>
  </si>
  <si>
    <t>緊急性</t>
  </si>
  <si>
    <t>直ちに身体拘束を行わなければ、利用者本人または他人の生命身体に危険が及ぶことが考えられる場合に限ります</t>
  </si>
  <si>
    <t>身体拘束以外に、利用者本人または他人の生命身体に対して危険が及ぶことを防止することができない場合に限ります。</t>
  </si>
  <si>
    <t>利用者本人または他人の生命身体に対して危険が及ぶことがなくなった場合は、直ちに身体拘束を解きます。</t>
  </si>
  <si>
    <t>非代替性</t>
  </si>
  <si>
    <t>一時性</t>
  </si>
  <si>
    <t>(4)サービス提供可能な日時</t>
  </si>
  <si>
    <t>月～金曜日（ただし8/13～8/15・12/30～1/3を除く）</t>
  </si>
  <si>
    <t>月～金曜日（ただし8/13～8/15・12/30～1/3を除く）</t>
  </si>
  <si>
    <t>11　事故発生時の対応方法について</t>
  </si>
  <si>
    <t>12　心身の状況の把握</t>
  </si>
  <si>
    <t>13　居宅介護支援事業者等との連携</t>
  </si>
  <si>
    <t>14　サービス提供の記録</t>
  </si>
  <si>
    <t>15　非常災害対策</t>
  </si>
  <si>
    <t>18　サービス提供に関する相談、苦情について</t>
  </si>
  <si>
    <t xml:space="preserve">定期的に避難、救出その他必要な訓練を行います。
</t>
  </si>
  <si>
    <t>食中毒及び感染症の発生を防止するための措置等について、必要に応じて保健所の助言、指導を求めるとともに、常に密接な連携に努めます。</t>
  </si>
  <si>
    <t>17　見積もりについて</t>
  </si>
  <si>
    <t>３ヶ月ごとの評価の結果、継続的にサービス提供を行うことにより、栄養改善（口腔機能の向上）の効果が期待できると認められる場合は、引き続きサービスを受けることができます。</t>
  </si>
  <si>
    <t>送迎を行わない場合の減算</t>
  </si>
  <si>
    <t>片道につき</t>
  </si>
  <si>
    <t>１日につき</t>
  </si>
  <si>
    <t xml:space="preserve"> 居宅介護支援事業者等と連携しながら、通所介護計画に基づいて機能訓練を行い、ご利用者様が居宅において日常生活を営むことができるよう支援します。
 ご利用者様やご家族様へ、サービス提供方法などについて懇切丁寧に説明します。
 介護技術の進歩に対応し、適切な介護サービスの提供を行います。</t>
  </si>
  <si>
    <t xml:space="preserve"> ご利用者様が、可能な限りその居宅において、その有する能力に応じ自立した日常生活を営むことができるよう生活機能の維持または向上を目指し、必要な日常生活上の世話および機能訓練を行うことにより社会参加の促進およびご家族様の負担軽減を図ることを目的とします。</t>
  </si>
  <si>
    <t>１日につき</t>
  </si>
  <si>
    <t>営業日等</t>
  </si>
  <si>
    <t>従業者人数</t>
  </si>
  <si>
    <t>算定状況</t>
  </si>
  <si>
    <t>機能訓練指導員　常勤</t>
  </si>
  <si>
    <t>機能訓練指導員　非常勤</t>
  </si>
  <si>
    <t>管理栄養士　常勤</t>
  </si>
  <si>
    <t>管理栄養士　非常勤</t>
  </si>
  <si>
    <t>歯科衛生士　常勤</t>
  </si>
  <si>
    <t>歯科衛生士　非常勤</t>
  </si>
  <si>
    <t>生活相談員　　常勤</t>
  </si>
  <si>
    <t>生活相談員　　非常勤</t>
  </si>
  <si>
    <t>看護
職員</t>
  </si>
  <si>
    <t>介護職員　　　常勤</t>
  </si>
  <si>
    <t>介護職員　　　非常勤</t>
  </si>
  <si>
    <t xml:space="preserve"> ご利用者様がその有する能力に応じて自立した日常生活を営むことができるよう、生活指導及び介護に関する相談及び援助などを行います。
 各ご利用者様について、通所介護計画に従ったサービスの実施状況および目標の達成状況の記録を行います。</t>
  </si>
  <si>
    <t>苦情申立の窓口</t>
  </si>
  <si>
    <t>特別なサービス（加算参照）</t>
  </si>
  <si>
    <t>利用者との間で、提供するサービスに関して疑義や誤解が生じないよう、サービス内容は、できるだけ具体的に記述するようにしてください。</t>
  </si>
  <si>
    <r>
      <t>　キャンセル料を請求する、しない及びその徴収率等の設定については、各事業者において決定する事項です。キャンセル料について、</t>
    </r>
    <r>
      <rPr>
        <u val="single"/>
        <sz val="13"/>
        <color indexed="60"/>
        <rFont val="HG丸ｺﾞｼｯｸM-PRO"/>
        <family val="3"/>
      </rPr>
      <t>実際には徴収しないのであれば、徴収しない旨を明らかにするか、この行全体を削除してください。</t>
    </r>
  </si>
  <si>
    <t>看護職員　　　常勤</t>
  </si>
  <si>
    <t>看護職員　　　非常勤</t>
  </si>
  <si>
    <t>事務職員　　常勤</t>
  </si>
  <si>
    <t>事務職員　　非常勤</t>
  </si>
  <si>
    <r>
      <t>→こちらで選択した市町村により、「事故発生時時連絡先」や「苦情相談窓口」欄に、</t>
    </r>
    <r>
      <rPr>
        <u val="single"/>
        <sz val="11"/>
        <color indexed="10"/>
        <rFont val="HG丸ｺﾞｼｯｸM-PRO"/>
        <family val="3"/>
      </rPr>
      <t>下表の情報が自動的に反映されます。</t>
    </r>
    <r>
      <rPr>
        <sz val="11"/>
        <color indexed="10"/>
        <rFont val="HG丸ｺﾞｼｯｸM-PRO"/>
        <family val="3"/>
      </rPr>
      <t xml:space="preserve">
　（リストにない市町村については、下表空白欄に追加入力することで選択できるようになります。）</t>
    </r>
  </si>
  <si>
    <t>→事業所の算定状況を必ず選択してください（３行）。
（介護・予防各重説に算定状況が反映されます）</t>
  </si>
  <si>
    <t>ご利用者様負担額</t>
  </si>
  <si>
    <t>１割</t>
  </si>
  <si>
    <t>２割</t>
  </si>
  <si>
    <t>利用者
負担額
【２割】</t>
  </si>
  <si>
    <t>利用者
負担額
【１割】</t>
  </si>
  <si>
    <r>
      <t xml:space="preserve">D： B×0.8
</t>
    </r>
    <r>
      <rPr>
        <sz val="8"/>
        <color indexed="8"/>
        <rFont val="ＭＳ Ｐ明朝"/>
        <family val="1"/>
      </rPr>
      <t>（１円未満切捨）</t>
    </r>
  </si>
  <si>
    <r>
      <t xml:space="preserve">C： B×0.9
</t>
    </r>
    <r>
      <rPr>
        <sz val="8"/>
        <color indexed="8"/>
        <rFont val="ＭＳ Ｐ明朝"/>
        <family val="1"/>
      </rPr>
      <t>（１円未満切捨）</t>
    </r>
  </si>
  <si>
    <r>
      <t xml:space="preserve">B： A×単価
</t>
    </r>
    <r>
      <rPr>
        <sz val="8"/>
        <color indexed="8"/>
        <rFont val="ＭＳ Ｐ明朝"/>
        <family val="1"/>
      </rPr>
      <t>（１円未満切捨）</t>
    </r>
  </si>
  <si>
    <t>保険請求額
（９割）</t>
  </si>
  <si>
    <t>保険請求額
（８割）</t>
  </si>
  <si>
    <t>A</t>
  </si>
  <si>
    <t>B－C</t>
  </si>
  <si>
    <t>B－D</t>
  </si>
  <si>
    <t>2割</t>
  </si>
  <si>
    <t>1割</t>
  </si>
  <si>
    <t>法 人 名 称</t>
  </si>
  <si>
    <r>
      <t>　青字部分は、「基本情報入力」画面にて入力いただいた内容が反映されている箇所です。
　修正する場合は、「基本情報入力」画面にて入力し直してください（</t>
    </r>
    <r>
      <rPr>
        <b/>
        <u val="single"/>
        <sz val="13"/>
        <color indexed="18"/>
        <rFont val="メイリオ"/>
        <family val="3"/>
      </rPr>
      <t>この画面で修正すると、以後自動反映機能が失われます</t>
    </r>
    <r>
      <rPr>
        <b/>
        <sz val="13"/>
        <color indexed="18"/>
        <rFont val="メイリオ"/>
        <family val="3"/>
      </rPr>
      <t>）。</t>
    </r>
  </si>
  <si>
    <t>代表者職・氏名</t>
  </si>
  <si>
    <t>法人連絡先</t>
  </si>
  <si>
    <t>事 業 所 名 称</t>
  </si>
  <si>
    <t>介護保険事業所番号</t>
  </si>
  <si>
    <t>電話番号</t>
  </si>
  <si>
    <t>FAX</t>
  </si>
  <si>
    <t>通常の事業実施地域</t>
  </si>
  <si>
    <t>名</t>
  </si>
  <si>
    <t xml:space="preserve"> 食事の提供及び介助が必要なご利用者様に対して、介助を行います。
また嚥下困難者のためのきざみ食、流動食等の提供を行います。</t>
  </si>
  <si>
    <t>若年性認知症
利用者受入</t>
  </si>
  <si>
    <t>○○円（1食当り）
運営規程の定めに基づくもの</t>
  </si>
  <si>
    <t>○○円（1枚当り）
運営規程の定めに基づくもの</t>
  </si>
  <si>
    <t>緊　急　連　絡　先</t>
  </si>
  <si>
    <t>家族等氏名（続柄）</t>
  </si>
  <si>
    <t>連絡先</t>
  </si>
  <si>
    <t>医療機関・診療所名</t>
  </si>
  <si>
    <t>主治医</t>
  </si>
  <si>
    <t>居宅介護支援事業所</t>
  </si>
  <si>
    <t>担当ケアマネージャー</t>
  </si>
  <si>
    <t>ご利用者様</t>
  </si>
  <si>
    <t>代筆の場合の代筆者氏名
（ご利用者様との続柄等）</t>
  </si>
  <si>
    <t>代理人
（成年後見人等）</t>
  </si>
  <si>
    <t>職務内容</t>
  </si>
  <si>
    <t>　事業者が保有する自動車により、ご利用者様の居宅と事業所までの間の送迎を行います。
ただし、道路が狭いなどの事情により、自動車による送迎が困難な場合は、車いす又は歩行介助により送迎を行うことがあります。</t>
  </si>
  <si>
    <t>　低栄養状態又はそのおそれのあるご利用者様に対し、管理栄養士が介護職員等と共同して栄養ケア計画を作成し、これに基づく適切なサービスの実施、定期的な評価等を行います。（原則３ヶ月で終了・注）</t>
  </si>
  <si>
    <t>　個々のご利用者様の状態に適切に対応する観点から、個別の機能訓練実施計画を策定し、これに基づきサービス提供をおこないます。また、３ヵ月に１度ご利用者様の居宅に訪問し、進捗状況の説明、訓練内容の見直しを行います。</t>
  </si>
  <si>
    <t>続柄等</t>
  </si>
  <si>
    <t>　　　　　年　　　　月　　　　日</t>
  </si>
  <si>
    <t>　口腔機能の低下している又はそのおそれのあるご利用者様に対し、歯科衛生士等が口腔機能改善のための計画を作成し、これに基づく適切なサービスの実施、定期的な評価等を行います。
（原則３ヶ月で終了・注）</t>
  </si>
  <si>
    <t>10　緊急時の対応について</t>
  </si>
  <si>
    <t>事業者は、原則としてご利用者様に対して身体拘束を行いません。ただし、自傷他害等のおそれがある場合など、利用者本人または他人の生命・身体に対して危険が及ぶことが考えられるときは、ご利用者様に対して説明し同意を得た上で、次に掲げることに留意して、必要最小限の範囲内で行うことがあります。その場合は、身体拘束を行った日時、理由及び態様等についての記録を行います。</t>
  </si>
  <si>
    <t>　サービス提供中に、ご利用者様に病状の急変が生じた場合その他必要な場合は、速やかに主治の医師への連絡を行う等の必要な措置を講じるとともに、ご利用者様が予め指定する連絡先にも連絡します。</t>
  </si>
  <si>
    <t>　事業者は、利用者から予め文書で同意を得ない限り、サービス担当者会議等において、ご利用者様の個人情報を用いません。また、ご利用者様の家族の個人情報についても、予め文書で同意を得ない限り、サービス担当者会議等でご利用者様の家族の個人情報を用いません。
　事業者は、利用者及びその家族に関する個人情報が含まれる記録物（紙によるものの他、電磁的記録を含む。）については、善良な管理者の注意をもって管理し、また処分の際にも第三者への漏洩を防止するものとします。
　事業者が管理する情報については、ご利用者様の求めに応じてその内容を開示することとし、開示の結果、情報の訂正、追加又は削除を求められた場合は、遅滞なく調査を行い、利用目的の達成に必要な範囲内で訂正等を行うものとします。(開示に際して複写料などが必要な場合はご利用者様の負担となります。)</t>
  </si>
  <si>
    <t>※ ご利用者様の希望又は心身の状況等によりサービスを中止した場合で、計画時間数とサービス提供時間数が大幅に異なる（1～2時間程度の利用）場合は、当日の利用はキャンセル扱いとし、利用料はいただきません。</t>
  </si>
  <si>
    <t>※ 月平均のご利用者様の数が当事業所の定員を上回った場合及び通所介護従業者の数が人員配置基準を下回った場合は、上記金額のうち基本単位数に係る翌月の利用料及び利用者負担額は、70／100となります。</t>
  </si>
  <si>
    <t>同一建物に居住するご利用者様の減算</t>
  </si>
  <si>
    <t>※ただし、ご利用者様の病状の急変や急な入院等の場合には、キャンセル料は請求いたしません。</t>
  </si>
  <si>
    <t xml:space="preserve"> 要介護認定を受けていない場合は、ご利用者様の意思を踏まえて速やかに当該申請が行われるよう必要な援助を行います。また、必要と認められるときは、要介護認定の更新の申請が、遅くともご利用者様が受けている要介護認定の有効期間が終了する30日前にはなされるよう、必要な援助を行います。</t>
  </si>
  <si>
    <t xml:space="preserve"> 通所介護員等に対するサービス提供に関する具体的な指示や命令は、すべて当事業者が行います。実際の提供に当たっては、ご利用者様の心身の状況や意向に充分な配慮を行います。</t>
  </si>
  <si>
    <t>　ご利用者様に対する指定通所介護の提供により事故が発生した場合は、市町村、ご利用者様の家族、ご利用者様に係る居宅介護支援事業者等に連絡を行うとともに、必要な措置を講じます。
　また、ご利用者様に対する指定通所介護の提供により賠償すべき事故が発生した場合は、損害賠償を速やかに行います。</t>
  </si>
  <si>
    <t>指定通所介護の提供に当たっては、居宅介護支援事業者が開催するサービス担当者会議等を通じて、ご利用者様の心身の状況、その置かれている環境、他の保健医療サービス又は福祉サービスの利用状況等の把握に努めるものとします。</t>
  </si>
  <si>
    <t>サービス提供の開始に際し、この重要事項説明に基づき作成する「通所介護計画」の写しを、ご利用者様の同意を得た上で居宅介護支援事業者に速やかに送付します。</t>
  </si>
  <si>
    <t>２　サービス提供を実施する事業所について</t>
  </si>
  <si>
    <r>
      <t xml:space="preserve">通所介護計画の作成
</t>
    </r>
    <r>
      <rPr>
        <sz val="12"/>
        <color indexed="10"/>
        <rFont val="メイリオ"/>
        <family val="3"/>
      </rPr>
      <t>（全てのご利用者様について作成します）</t>
    </r>
  </si>
  <si>
    <t>・加算等</t>
  </si>
  <si>
    <t>ご利用者様は、事業者に対して保存されるサービス提供記録の閲覧及び複写物の交付を請求することができます。</t>
  </si>
  <si>
    <t>個別機能訓練を
実施した日数</t>
  </si>
  <si>
    <t>身体的拘束その他ご利用者様の行動を制限する行為（ご利用者様又は第三者等の生命や身体を保護するため緊急やむを得ない場合を除く）</t>
  </si>
  <si>
    <t>　事業者は、ご利用者様の個人情報について「個人情報の保護に関する法律」及び厚生労働省が策定した「医療・介護関係事業者における個人情報の適切な取扱いのためのガイドライン」を遵守し、適切な取扱いに努めるものとします。
　事業者及び事業者の使用する者（以下「従業者」という。）は、サービス提供をする上で知り得た利用者及びその家族の秘密を正当な理由なく、第三者に漏らしません。
　また、この秘密を保持する義務は、サービス提供契約が終了した後においても継続します。
　事業者は、従業者に、業務上知り得たご利用者様又はその家族の秘密を保持させるため、従業者である期間及び従業者でなくなった後においても、その秘密を保持するべき旨を、従業者との雇用契約の内容とします。</t>
  </si>
  <si>
    <t>事業者は、ご利用者様等の人権の擁護・虐待の防止等のために、次に掲げるとおり必要な措置を講じます。</t>
  </si>
  <si>
    <t>サービス提供は「通所介護計画｣に基づいて行います。なお、「通所介護計画」は、ご利用者様等の心身の状況や意向などの変化により、必要に応じて変更することができます。</t>
  </si>
  <si>
    <t>ご利用者様又はご家族様の金銭、預貯金通帳、証書、書類などの預かり</t>
  </si>
  <si>
    <t>ご利用者様又はご家族様からの金銭、物品、飲食の授受</t>
  </si>
  <si>
    <t>その他ご利用者様又はご家族様等に対して行う宗教活動、政治活動、営利活動、その他迷惑行為</t>
  </si>
  <si>
    <t>算定する加算については、利用者等に基準抜粋などを用いて要件などを説明してください。</t>
  </si>
  <si>
    <t>　緊急連絡先については、サービス提供等に関して同意を得た後（契約の締結の合意が行われたとき）に、利用者に確認しながら追記してください。</t>
  </si>
  <si>
    <t>　事故発生時の連絡先については、サービス提供等に関して同意を得た後（契約の締結の合意が行われたとき）に、利用者に確認しながら追記してください。</t>
  </si>
  <si>
    <t>　この重要事項説明書の説明後、契約を締結する場合には利用者及び事業者の双方が、事前に契約内容の確認を行った旨を文書で確認するため、別途利用者及び事業者の双方が（署名）記名押印を行います。
　サービス提供にあたっては、介護保険の給付を受ける利用者本人の意思に基づくものでなければならないことはいうまでもありません。
　したがって、重要事項の説明を受けること及びその内容に同意し、かつサービス提供契約を締結することは、利用者本人が行うことが原則です。
　しかしながら、本人の意思に基づくものであることが前提であっても、利用者が契約によって生じる権利義務の履行を行い得る能力（行為能力）が十分でない場合は、代理人（法定代理人・任意代理人）を選任し、これを行うことができます。
　なお、任意代理人については、本人の意思や立場を理解しうる立場の者（たとえば同居親族や近縁の親族など）であることが望ましいものと考えます。なお、単に文字が書けないなどといった場合は、利用者氏名欄の欄外に、署名を代行（代筆）した旨、署名した者の続柄、氏名を付記することで差し支えないものと考えます。</t>
  </si>
  <si>
    <t>１　指定通所介護サービスを提供する事業者（法人）について</t>
  </si>
  <si>
    <t>　指定通所介護サービスについて、契約を締結する前に知っておいていただきたい内容を、説明いたします。わからないこと、わかりにくいことがあれば、遠慮なく質問をしてください。</t>
  </si>
  <si>
    <t>　この「重要事項説明書」は、「大阪府指定居宅サービス事業者の指定並びに指定居宅サービス等の事業の人員、設備及び運営に関する基準を定める条例」の規定に基づき、指定通所介護サービス提供契約締結に際して、ご注意いただきたいことを説明するものです。</t>
  </si>
  <si>
    <t>上記内容について、「大阪府指定居宅サービス事業者の指定並びに指定居宅サービス等の事業の人員、設備及び運営に関する基準を定める条例」の規定に基づき、ご利用者様に説明を行いました。</t>
  </si>
  <si>
    <t>　ご利用者様に係る居宅介護支援事業者が作成した居宅サービス計画（ケアプラン）に基づき、ご利用者様の意向や心身の状況等のアセスメントを行い、援助の目標に応じて具体的なサービス内容を定めた通所介護計画を作成します。
　通所介護計画の作成に当たっては、その内容についてご利用者様又はその家族に対して説明し、ご利用者様の同意を得ます。
　通所介護計画の内容について、ご利用者様の同意を得たときは、通所介護計画書をご利用者様に交付します。
　それぞれのご利用者様について、通所介護計画に従ったサービスの実施状況及び目標の達成状況の記録を行います。</t>
  </si>
  <si>
    <t>サービスの提供に先立って、介護保険被保険者証に記載された内容を確認させていただきます。住所などに変更があった場合は速やかにお知らせください。</t>
  </si>
  <si>
    <t xml:space="preserve"> ご利用者様に係る「居宅サービス計画（ケアプラン）」に基づき、ご利用者様及びご家族様の意向を踏まえて、指定通所介護の目標、当該目標を達成するための具体的なサービスの内容等を記載した｢通所介護計画｣を作成します。なお、作成した「通所介護計画」は、ご利用者様又はご家族様にその内容の説明を行い、同意を得た上で交付いたしますので、ご確認いただくようお願いします。</t>
  </si>
  <si>
    <t xml:space="preserve"> 従業者に、法令等の規定を遵守させるため必要な指揮命令を行い、その他業務の管理を行います。
 ご利用者様の心身の状況、希望及びその置かれている環境を踏まえて、機能訓練の目標、当該目標を達成するための具体的なサービスの内容等を記載した通所介護計画を生活相談員等と協力して作成します。
 また、サービス実施状況の把握及び通所介護計画の変更を行います。</t>
  </si>
  <si>
    <t>　ご利用者様の状態や能力、希望等に応じて機能訓練指導員が専門的知識に基づき、
・食事、入浴、排せつ、更衣などの日常生活動作を通じた訓練
・器械・器具等を使用した訓練
・集団的に行うレクリエーションや歌唱、体操
などを行います。</t>
  </si>
  <si>
    <t>介護職員処遇改善加算 Ⅴ</t>
  </si>
  <si>
    <t xml:space="preserve"> 所定単位数の5.9％を加算</t>
  </si>
  <si>
    <t xml:space="preserve"> 所定単位数の4.3％を加算</t>
  </si>
  <si>
    <t xml:space="preserve"> 所定単位数の2.3％を加算</t>
  </si>
  <si>
    <t xml:space="preserve"> 所定単位数の2.3％×0.9を加算</t>
  </si>
  <si>
    <t xml:space="preserve"> 所定単位数の2.3％×0.8を加算</t>
  </si>
  <si>
    <t>４級地</t>
  </si>
  <si>
    <t>３級地</t>
  </si>
  <si>
    <t>２級地</t>
  </si>
  <si>
    <t>１級地</t>
  </si>
  <si>
    <t>３時間以上４時間未満</t>
  </si>
  <si>
    <t>４時間以上５時間未満</t>
  </si>
  <si>
    <t>５時間以上６時間未満</t>
  </si>
  <si>
    <t>６時間以上７時間未満</t>
  </si>
  <si>
    <t>３時間以上
　　４時間未満</t>
  </si>
  <si>
    <t>４時間以上
　　５時間未満</t>
  </si>
  <si>
    <t>５時間以上
　　６時間未満</t>
  </si>
  <si>
    <t>６時間以上
　　７時間未満</t>
  </si>
  <si>
    <t>７時間以上８時間未満</t>
  </si>
  <si>
    <t>８時間以上９時間未満</t>
  </si>
  <si>
    <t>７時間以上
　８時間未満</t>
  </si>
  <si>
    <t>８時間以上
　　９時間未満</t>
  </si>
  <si>
    <t>生活機能向上連携加算
（個別機能訓練加算算定なし）</t>
  </si>
  <si>
    <t>生活機能向上連携加算
（個別機能訓練加算算定あり）</t>
  </si>
  <si>
    <t>生活機能向上連携加算（個別機能訓練算定なし）</t>
  </si>
  <si>
    <t>生活機能向上連携加算（個別機能訓練算定あり）</t>
  </si>
  <si>
    <t>ＡＤＬ維持等加算（Ⅰ）</t>
  </si>
  <si>
    <t>ＡＤＬ維持等加算（Ⅱ）</t>
  </si>
  <si>
    <t>ＡＤＬ維持等加算（Ⅰ）</t>
  </si>
  <si>
    <t>ＡＤＬ維持等加算（Ⅱ）</t>
  </si>
  <si>
    <t>栄養スクリーニング加算</t>
  </si>
  <si>
    <t>栄養スクリーニング加算</t>
  </si>
  <si>
    <t>１回につき
（6月に１回を限度）</t>
  </si>
  <si>
    <t>３ヶ月以内の期間に限り
（１月に２回を限度）</t>
  </si>
  <si>
    <t>　→　　　　　富田林市、河内長野市、大阪狭山市　
　　　　　　　 太子町、河南町、千早赤阪村　　　 ・・・　６級地</t>
  </si>
  <si>
    <t>② その後、このエクセル画面下に表示される、「通所介護」シートのタブをクリックし、その他の必要事項（枠外注釈参照）を追加入力の上、印刷して使用してください。</t>
  </si>
  <si>
    <r>
      <t>① この画面で、下の</t>
    </r>
    <r>
      <rPr>
        <b/>
        <sz val="11"/>
        <color indexed="40"/>
        <rFont val="メイリオ"/>
        <family val="3"/>
      </rPr>
      <t>水色の欄</t>
    </r>
    <r>
      <rPr>
        <sz val="11"/>
        <color indexed="63"/>
        <rFont val="メイリオ"/>
        <family val="3"/>
      </rPr>
      <t>に必要事項を入力してください</t>
    </r>
    <r>
      <rPr>
        <sz val="11"/>
        <color indexed="36"/>
        <rFont val="メイリオ"/>
        <family val="3"/>
      </rPr>
      <t>（</t>
    </r>
    <r>
      <rPr>
        <u val="single"/>
        <sz val="11"/>
        <color indexed="36"/>
        <rFont val="メイリオ"/>
        <family val="3"/>
      </rPr>
      <t>こちらの画面で入力した内容が、「通所介護」シートに自動的に反映されます</t>
    </r>
    <r>
      <rPr>
        <sz val="11"/>
        <color indexed="36"/>
        <rFont val="メイリオ"/>
        <family val="3"/>
      </rPr>
      <t>）。</t>
    </r>
  </si>
  <si>
    <t>通常規模型通所介護</t>
  </si>
  <si>
    <t>保険請求額
（7割）</t>
  </si>
  <si>
    <t>利用者
負担額
【3割】</t>
  </si>
  <si>
    <t>B－E</t>
  </si>
  <si>
    <r>
      <t xml:space="preserve">E： B×0.7
</t>
    </r>
    <r>
      <rPr>
        <sz val="8"/>
        <color indexed="8"/>
        <rFont val="ＭＳ Ｐ明朝"/>
        <family val="1"/>
      </rPr>
      <t>（１円未満切捨）</t>
    </r>
  </si>
  <si>
    <t>３割</t>
  </si>
  <si>
    <t>3割</t>
  </si>
  <si>
    <t>介護職員等特定処遇改善加算 Ⅰ</t>
  </si>
  <si>
    <t>介護職員等特定処遇改善加算 Ⅱ</t>
  </si>
  <si>
    <t xml:space="preserve"> 所定単位数の1.2％を加算</t>
  </si>
  <si>
    <t xml:space="preserve"> 所定単位数の1.0％を加算</t>
  </si>
  <si>
    <t>特定処遇改善加算</t>
  </si>
  <si>
    <t>介護職員等特定処遇改善加算 Ⅰ</t>
  </si>
  <si>
    <t>サービス提供体制強化加算（Ⅰ）イ</t>
  </si>
  <si>
    <t>介護職員処遇改善加算 Ⅰ</t>
  </si>
  <si>
    <t>利用者の居宅が、通常の事業の実施地域以外の場合、運営規程の定めに基づき、交通費の実費を請求いたします。
なお、自動車を使用した場合は次のとおり請求いたします。
【例1】(1) 事業所から片道〇〇キロメートル未満　〇〇〇円
       (2) 事業所から片道〇〇キロメートル以上　〇〇〇円
【例2】片道　〇〇〇円</t>
  </si>
  <si>
    <t>→運営規程の内容に合わせて記載してください。（重説シートに反映されます）。
→交通費以外の費用については、直接各重要事項説明書シートに入力してください。
※交通費について、徴収しない場合は「徴収しない」旨を明記してください。</t>
  </si>
  <si>
    <r>
      <t>　その他の費用については、運営規程の内容と一致させてください。
　なお、交通費について、徴収しない場合は「</t>
    </r>
    <r>
      <rPr>
        <u val="single"/>
        <sz val="12"/>
        <color indexed="60"/>
        <rFont val="メイリオ"/>
        <family val="3"/>
      </rPr>
      <t>徴収しない」旨を明記してください。</t>
    </r>
  </si>
  <si>
    <t>19　提供するサービスの第三者評価の実施状況</t>
  </si>
  <si>
    <t>【実施済の場合】</t>
  </si>
  <si>
    <t>〇実施年月日　　　　　　　年　　月　　日</t>
  </si>
  <si>
    <t>〇実施評価機関の名称(                                                                      )</t>
  </si>
  <si>
    <t>〇評価結果の開示状況(                                                                      )</t>
  </si>
  <si>
    <t>【未実施の場合】</t>
  </si>
  <si>
    <t>未実施</t>
  </si>
  <si>
    <t>20　重要事項の説明年月日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</si>
</sst>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 円&quot;"/>
    <numFmt numFmtId="178" formatCode="0.0000_ "/>
    <numFmt numFmtId="179" formatCode="#,##0_);[Red]\(#,##0\)"/>
  </numFmts>
  <fonts count="238">
    <font>
      <sz val="11"/>
      <color theme="1"/>
      <name val="Calibri"/>
      <family val="3"/>
    </font>
    <font>
      <sz val="11"/>
      <color indexed="8"/>
      <name val="ＭＳ Ｐゴシック"/>
      <family val="3"/>
    </font>
    <font>
      <sz val="6"/>
      <name val="ＭＳ Ｐゴシック"/>
      <family val="3"/>
    </font>
    <font>
      <sz val="14"/>
      <name val="HGS創英角ｺﾞｼｯｸUB"/>
      <family val="3"/>
    </font>
    <font>
      <b/>
      <sz val="10"/>
      <color indexed="60"/>
      <name val="ＭＳ Ｐゴシック"/>
      <family val="3"/>
    </font>
    <font>
      <sz val="12"/>
      <name val="メイリオ"/>
      <family val="3"/>
    </font>
    <font>
      <b/>
      <sz val="12"/>
      <name val="メイリオ"/>
      <family val="3"/>
    </font>
    <font>
      <sz val="12"/>
      <name val="ＭＳ 明朝"/>
      <family val="1"/>
    </font>
    <font>
      <sz val="11"/>
      <name val="メイリオ"/>
      <family val="3"/>
    </font>
    <font>
      <sz val="13"/>
      <name val="メイリオ"/>
      <family val="3"/>
    </font>
    <font>
      <b/>
      <u val="single"/>
      <sz val="12"/>
      <name val="メイリオ"/>
      <family val="3"/>
    </font>
    <font>
      <sz val="12"/>
      <name val="ＭＳ ゴシック"/>
      <family val="3"/>
    </font>
    <font>
      <i/>
      <sz val="12"/>
      <name val="ＭＳ 明朝"/>
      <family val="1"/>
    </font>
    <font>
      <sz val="12"/>
      <name val="HG丸ｺﾞｼｯｸM-PRO"/>
      <family val="3"/>
    </font>
    <font>
      <sz val="10"/>
      <name val="ＭＳ 明朝"/>
      <family val="1"/>
    </font>
    <font>
      <sz val="11"/>
      <name val="ＭＳ 明朝"/>
      <family val="1"/>
    </font>
    <font>
      <sz val="10"/>
      <name val="HG丸ｺﾞｼｯｸM-PRO"/>
      <family val="3"/>
    </font>
    <font>
      <sz val="9"/>
      <name val="ＭＳ 明朝"/>
      <family val="1"/>
    </font>
    <font>
      <b/>
      <sz val="12"/>
      <name val="ＭＳ 明朝"/>
      <family val="1"/>
    </font>
    <font>
      <b/>
      <sz val="13"/>
      <name val="ＭＳ 明朝"/>
      <family val="1"/>
    </font>
    <font>
      <sz val="11"/>
      <color indexed="36"/>
      <name val="メイリオ"/>
      <family val="3"/>
    </font>
    <font>
      <u val="single"/>
      <sz val="11"/>
      <color indexed="36"/>
      <name val="メイリオ"/>
      <family val="3"/>
    </font>
    <font>
      <b/>
      <sz val="14"/>
      <name val="メイリオ"/>
      <family val="3"/>
    </font>
    <font>
      <sz val="11"/>
      <color indexed="63"/>
      <name val="メイリオ"/>
      <family val="3"/>
    </font>
    <font>
      <u val="single"/>
      <sz val="13"/>
      <color indexed="60"/>
      <name val="HG丸ｺﾞｼｯｸM-PRO"/>
      <family val="3"/>
    </font>
    <font>
      <b/>
      <sz val="11"/>
      <color indexed="40"/>
      <name val="メイリオ"/>
      <family val="3"/>
    </font>
    <font>
      <u val="single"/>
      <sz val="11"/>
      <color indexed="10"/>
      <name val="HG丸ｺﾞｼｯｸM-PRO"/>
      <family val="3"/>
    </font>
    <font>
      <sz val="11"/>
      <color indexed="10"/>
      <name val="HG丸ｺﾞｼｯｸM-PRO"/>
      <family val="3"/>
    </font>
    <font>
      <sz val="8"/>
      <color indexed="8"/>
      <name val="ＭＳ Ｐ明朝"/>
      <family val="1"/>
    </font>
    <font>
      <b/>
      <u val="single"/>
      <sz val="13"/>
      <color indexed="18"/>
      <name val="メイリオ"/>
      <family val="3"/>
    </font>
    <font>
      <b/>
      <sz val="13"/>
      <color indexed="18"/>
      <name val="メイリオ"/>
      <family val="3"/>
    </font>
    <font>
      <sz val="11"/>
      <name val="ＭＳ ゴシック"/>
      <family val="3"/>
    </font>
    <font>
      <sz val="12"/>
      <color indexed="10"/>
      <name val="メイリオ"/>
      <family val="3"/>
    </font>
    <font>
      <sz val="14"/>
      <name val="HG丸ｺﾞｼｯｸM-PRO"/>
      <family val="3"/>
    </font>
    <font>
      <sz val="11"/>
      <name val="HG丸ｺﾞｼｯｸM-PRO"/>
      <family val="3"/>
    </font>
    <font>
      <sz val="13"/>
      <name val="HG丸ｺﾞｼｯｸM-PRO"/>
      <family val="3"/>
    </font>
    <font>
      <u val="single"/>
      <sz val="12"/>
      <color indexed="60"/>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indexed="8"/>
      <name val="ＭＳ Ｐ明朝"/>
      <family val="1"/>
    </font>
    <font>
      <b/>
      <sz val="12"/>
      <color indexed="10"/>
      <name val="ＭＳ Ｐゴシック"/>
      <family val="3"/>
    </font>
    <font>
      <b/>
      <sz val="12"/>
      <color indexed="56"/>
      <name val="ＭＳ Ｐゴシック"/>
      <family val="3"/>
    </font>
    <font>
      <sz val="10"/>
      <color indexed="63"/>
      <name val="ＭＳ Ｐ明朝"/>
      <family val="1"/>
    </font>
    <font>
      <sz val="12"/>
      <color indexed="8"/>
      <name val="メイリオ"/>
      <family val="3"/>
    </font>
    <font>
      <sz val="11"/>
      <color indexed="8"/>
      <name val="メイリオ"/>
      <family val="3"/>
    </font>
    <font>
      <sz val="11"/>
      <color indexed="55"/>
      <name val="ＭＳ Ｐゴシック"/>
      <family val="3"/>
    </font>
    <font>
      <sz val="10"/>
      <color indexed="56"/>
      <name val="ＭＳ ゴシック"/>
      <family val="3"/>
    </font>
    <font>
      <sz val="13"/>
      <color indexed="60"/>
      <name val="メイリオ"/>
      <family val="3"/>
    </font>
    <font>
      <b/>
      <sz val="12"/>
      <color indexed="8"/>
      <name val="メイリオ"/>
      <family val="3"/>
    </font>
    <font>
      <b/>
      <sz val="12"/>
      <color indexed="60"/>
      <name val="メイリオ"/>
      <family val="3"/>
    </font>
    <font>
      <b/>
      <sz val="11"/>
      <color indexed="17"/>
      <name val="ＭＳ Ｐゴシック"/>
      <family val="3"/>
    </font>
    <font>
      <sz val="10"/>
      <color indexed="8"/>
      <name val="メイリオ"/>
      <family val="3"/>
    </font>
    <font>
      <sz val="12"/>
      <color indexed="56"/>
      <name val="メイリオ"/>
      <family val="3"/>
    </font>
    <font>
      <b/>
      <sz val="16"/>
      <color indexed="9"/>
      <name val="ＭＳ ゴシック"/>
      <family val="3"/>
    </font>
    <font>
      <sz val="14"/>
      <color indexed="60"/>
      <name val="ＭＳ ゴシック"/>
      <family val="3"/>
    </font>
    <font>
      <sz val="12"/>
      <color indexed="10"/>
      <name val="ＭＳ Ｐゴシック"/>
      <family val="3"/>
    </font>
    <font>
      <sz val="14"/>
      <color indexed="60"/>
      <name val="HGS創英角ｺﾞｼｯｸUB"/>
      <family val="3"/>
    </font>
    <font>
      <b/>
      <sz val="12"/>
      <color indexed="60"/>
      <name val="ＭＳ Ｐゴシック"/>
      <family val="3"/>
    </font>
    <font>
      <sz val="14"/>
      <color indexed="62"/>
      <name val="HGS創英角ｺﾞｼｯｸUB"/>
      <family val="3"/>
    </font>
    <font>
      <sz val="14"/>
      <color indexed="18"/>
      <name val="HGS創英角ｺﾞｼｯｸUB"/>
      <family val="3"/>
    </font>
    <font>
      <b/>
      <sz val="11"/>
      <color indexed="62"/>
      <name val="ＭＳ Ｐゴシック"/>
      <family val="3"/>
    </font>
    <font>
      <sz val="14"/>
      <color indexed="56"/>
      <name val="HGS創英角ｺﾞｼｯｸUB"/>
      <family val="3"/>
    </font>
    <font>
      <sz val="10"/>
      <color indexed="8"/>
      <name val="ＭＳ 明朝"/>
      <family val="1"/>
    </font>
    <font>
      <b/>
      <sz val="10"/>
      <color indexed="60"/>
      <name val="ＭＳ ゴシック"/>
      <family val="3"/>
    </font>
    <font>
      <sz val="12"/>
      <color indexed="60"/>
      <name val="ＭＳ Ｐゴシック"/>
      <family val="3"/>
    </font>
    <font>
      <b/>
      <sz val="11"/>
      <color indexed="60"/>
      <name val="ＭＳ Ｐゴシック"/>
      <family val="3"/>
    </font>
    <font>
      <sz val="12"/>
      <color indexed="63"/>
      <name val="ＭＳ Ｐゴシック"/>
      <family val="3"/>
    </font>
    <font>
      <sz val="11"/>
      <color indexed="63"/>
      <name val="ＭＳ Ｐ明朝"/>
      <family val="1"/>
    </font>
    <font>
      <sz val="13"/>
      <color indexed="60"/>
      <name val="HG丸ｺﾞｼｯｸM-PRO"/>
      <family val="3"/>
    </font>
    <font>
      <sz val="12"/>
      <color indexed="8"/>
      <name val="HG丸ｺﾞｼｯｸM-PRO"/>
      <family val="3"/>
    </font>
    <font>
      <b/>
      <sz val="13"/>
      <color indexed="60"/>
      <name val="HG丸ｺﾞｼｯｸM-PRO"/>
      <family val="3"/>
    </font>
    <font>
      <sz val="11"/>
      <color indexed="60"/>
      <name val="HG丸ｺﾞｼｯｸM-PRO"/>
      <family val="3"/>
    </font>
    <font>
      <sz val="11"/>
      <color indexed="8"/>
      <name val="HG丸ｺﾞｼｯｸM-PRO"/>
      <family val="3"/>
    </font>
    <font>
      <sz val="13"/>
      <color indexed="17"/>
      <name val="HG丸ｺﾞｼｯｸM-PRO"/>
      <family val="3"/>
    </font>
    <font>
      <sz val="12"/>
      <color indexed="17"/>
      <name val="HG丸ｺﾞｼｯｸM-PRO"/>
      <family val="3"/>
    </font>
    <font>
      <sz val="14"/>
      <color indexed="63"/>
      <name val="HGS創英角ｺﾞｼｯｸUB"/>
      <family val="3"/>
    </font>
    <font>
      <sz val="11"/>
      <color indexed="60"/>
      <name val="メイリオ"/>
      <family val="3"/>
    </font>
    <font>
      <b/>
      <sz val="12"/>
      <color indexed="56"/>
      <name val="HGS教科書体"/>
      <family val="1"/>
    </font>
    <font>
      <b/>
      <sz val="14"/>
      <color indexed="18"/>
      <name val="メイリオ"/>
      <family val="3"/>
    </font>
    <font>
      <sz val="12"/>
      <color indexed="18"/>
      <name val="HG丸ｺﾞｼｯｸM-PRO"/>
      <family val="3"/>
    </font>
    <font>
      <sz val="14"/>
      <color indexed="56"/>
      <name val="HG丸ｺﾞｼｯｸM-PRO"/>
      <family val="3"/>
    </font>
    <font>
      <sz val="13"/>
      <color indexed="56"/>
      <name val="HG丸ｺﾞｼｯｸM-PRO"/>
      <family val="3"/>
    </font>
    <font>
      <sz val="8"/>
      <color indexed="55"/>
      <name val="ＭＳ Ｐゴシック"/>
      <family val="3"/>
    </font>
    <font>
      <b/>
      <sz val="12"/>
      <name val="ＭＳ Ｐゴシック"/>
      <family val="3"/>
    </font>
    <font>
      <sz val="12"/>
      <name val="ＭＳ Ｐゴシック"/>
      <family val="3"/>
    </font>
    <font>
      <b/>
      <sz val="12"/>
      <color indexed="56"/>
      <name val="メイリオ"/>
      <family val="3"/>
    </font>
    <font>
      <sz val="9"/>
      <color indexed="8"/>
      <name val="ＭＳ Ｐ明朝"/>
      <family val="1"/>
    </font>
    <font>
      <b/>
      <sz val="12"/>
      <color indexed="56"/>
      <name val="ＭＳ 明朝"/>
      <family val="1"/>
    </font>
    <font>
      <sz val="12"/>
      <color indexed="56"/>
      <name val="ＭＳ 明朝"/>
      <family val="1"/>
    </font>
    <font>
      <sz val="12"/>
      <color indexed="60"/>
      <name val="メイリオ"/>
      <family val="3"/>
    </font>
    <font>
      <b/>
      <sz val="12"/>
      <color indexed="60"/>
      <name val="ＭＳ ゴシック"/>
      <family val="3"/>
    </font>
    <font>
      <b/>
      <sz val="13"/>
      <color indexed="56"/>
      <name val="ＭＳ ゴシック"/>
      <family val="3"/>
    </font>
    <font>
      <b/>
      <sz val="13"/>
      <color indexed="56"/>
      <name val="ＭＳ 明朝"/>
      <family val="1"/>
    </font>
    <font>
      <b/>
      <sz val="12"/>
      <color indexed="23"/>
      <name val="ＭＳ 明朝"/>
      <family val="1"/>
    </font>
    <font>
      <b/>
      <sz val="2"/>
      <color indexed="9"/>
      <name val="HGS教科書体"/>
      <family val="1"/>
    </font>
    <font>
      <b/>
      <sz val="11"/>
      <color indexed="60"/>
      <name val="HG丸ｺﾞｼｯｸM-PRO"/>
      <family val="3"/>
    </font>
    <font>
      <b/>
      <sz val="10"/>
      <color indexed="56"/>
      <name val="メイリオ"/>
      <family val="3"/>
    </font>
    <font>
      <b/>
      <sz val="10"/>
      <color indexed="10"/>
      <name val="ＭＳ 明朝"/>
      <family val="1"/>
    </font>
    <font>
      <b/>
      <sz val="10"/>
      <color indexed="10"/>
      <name val="ＭＳ Ｐゴシック"/>
      <family val="3"/>
    </font>
    <font>
      <b/>
      <sz val="12"/>
      <color indexed="18"/>
      <name val="ＭＳ Ｐゴシック"/>
      <family val="3"/>
    </font>
    <font>
      <b/>
      <sz val="11"/>
      <color indexed="63"/>
      <name val="メイリオ"/>
      <family val="3"/>
    </font>
    <font>
      <b/>
      <sz val="10"/>
      <color indexed="56"/>
      <name val="ＭＳ Ｐゴシック"/>
      <family val="3"/>
    </font>
    <font>
      <sz val="10"/>
      <color indexed="60"/>
      <name val="ＭＳ Ｐゴシック"/>
      <family val="3"/>
    </font>
    <font>
      <b/>
      <sz val="12"/>
      <color indexed="60"/>
      <name val="HG丸ｺﾞｼｯｸM-PRO"/>
      <family val="3"/>
    </font>
    <font>
      <sz val="11"/>
      <color indexed="56"/>
      <name val="メイリオ"/>
      <family val="3"/>
    </font>
    <font>
      <b/>
      <sz val="13"/>
      <color indexed="56"/>
      <name val="メイリオ"/>
      <family val="3"/>
    </font>
    <font>
      <sz val="13"/>
      <color indexed="8"/>
      <name val="メイリオ"/>
      <family val="3"/>
    </font>
    <font>
      <b/>
      <sz val="12"/>
      <color indexed="30"/>
      <name val="メイリオ"/>
      <family val="3"/>
    </font>
    <font>
      <b/>
      <sz val="12"/>
      <color indexed="16"/>
      <name val="HG丸ｺﾞｼｯｸM-PRO"/>
      <family val="3"/>
    </font>
    <font>
      <b/>
      <sz val="12"/>
      <color indexed="18"/>
      <name val="メイリオ"/>
      <family val="3"/>
    </font>
    <font>
      <b/>
      <sz val="13"/>
      <color indexed="56"/>
      <name val="HGS教科書体"/>
      <family val="1"/>
    </font>
    <font>
      <b/>
      <u val="single"/>
      <sz val="13"/>
      <color indexed="60"/>
      <name val="HG丸ｺﾞｼｯｸM-PRO"/>
      <family val="3"/>
    </font>
    <font>
      <b/>
      <sz val="14"/>
      <color indexed="10"/>
      <name val="HG丸ｺﾞｼｯｸM-PRO"/>
      <family val="3"/>
    </font>
    <font>
      <b/>
      <sz val="14"/>
      <color indexed="30"/>
      <name val="メイリオ"/>
      <family val="3"/>
    </font>
    <font>
      <sz val="2"/>
      <color indexed="9"/>
      <name val="メイリオ"/>
      <family val="3"/>
    </font>
    <font>
      <b/>
      <sz val="12"/>
      <color indexed="16"/>
      <name val="ＭＳ Ｐゴシック"/>
      <family val="3"/>
    </font>
    <font>
      <b/>
      <sz val="12"/>
      <color indexed="6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1"/>
      <color theme="1"/>
      <name val="ＭＳ Ｐ明朝"/>
      <family val="1"/>
    </font>
    <font>
      <b/>
      <sz val="12"/>
      <color rgb="FFFF0000"/>
      <name val="Calibri"/>
      <family val="3"/>
    </font>
    <font>
      <b/>
      <sz val="12"/>
      <color theme="3"/>
      <name val="Calibri"/>
      <family val="3"/>
    </font>
    <font>
      <sz val="10"/>
      <color theme="1" tint="0.34999001026153564"/>
      <name val="ＭＳ Ｐ明朝"/>
      <family val="1"/>
    </font>
    <font>
      <sz val="12"/>
      <color theme="1"/>
      <name val="メイリオ"/>
      <family val="3"/>
    </font>
    <font>
      <sz val="12"/>
      <color rgb="FFFF0000"/>
      <name val="メイリオ"/>
      <family val="3"/>
    </font>
    <font>
      <sz val="11"/>
      <color theme="1"/>
      <name val="メイリオ"/>
      <family val="3"/>
    </font>
    <font>
      <sz val="11"/>
      <color rgb="FFC00000"/>
      <name val="Calibri"/>
      <family val="3"/>
    </font>
    <font>
      <sz val="11"/>
      <color theme="0" tint="-0.3499799966812134"/>
      <name val="Calibri"/>
      <family val="3"/>
    </font>
    <font>
      <sz val="10"/>
      <color rgb="FF002060"/>
      <name val="ＭＳ ゴシック"/>
      <family val="3"/>
    </font>
    <font>
      <sz val="13"/>
      <color theme="9" tint="-0.4999699890613556"/>
      <name val="メイリオ"/>
      <family val="3"/>
    </font>
    <font>
      <b/>
      <sz val="12"/>
      <color theme="1"/>
      <name val="メイリオ"/>
      <family val="3"/>
    </font>
    <font>
      <b/>
      <sz val="12"/>
      <color rgb="FFC00000"/>
      <name val="メイリオ"/>
      <family val="3"/>
    </font>
    <font>
      <b/>
      <sz val="11"/>
      <color theme="6" tint="-0.4999699890613556"/>
      <name val="Calibri"/>
      <family val="3"/>
    </font>
    <font>
      <sz val="10"/>
      <color theme="1"/>
      <name val="メイリオ"/>
      <family val="3"/>
    </font>
    <font>
      <sz val="12"/>
      <color rgb="FF002060"/>
      <name val="メイリオ"/>
      <family val="3"/>
    </font>
    <font>
      <b/>
      <sz val="16"/>
      <color theme="0"/>
      <name val="ＭＳ ゴシック"/>
      <family val="3"/>
    </font>
    <font>
      <sz val="14"/>
      <color rgb="FFC00000"/>
      <name val="ＭＳ ゴシック"/>
      <family val="3"/>
    </font>
    <font>
      <sz val="12"/>
      <color rgb="FFFF0000"/>
      <name val="Calibri"/>
      <family val="3"/>
    </font>
    <font>
      <sz val="14"/>
      <color theme="5" tint="-0.24997000396251678"/>
      <name val="HGS創英角ｺﾞｼｯｸUB"/>
      <family val="3"/>
    </font>
    <font>
      <b/>
      <sz val="12"/>
      <color rgb="FFC00000"/>
      <name val="Calibri"/>
      <family val="3"/>
    </font>
    <font>
      <sz val="14"/>
      <color theme="3" tint="0.39998000860214233"/>
      <name val="HGS創英角ｺﾞｼｯｸUB"/>
      <family val="3"/>
    </font>
    <font>
      <sz val="14"/>
      <color theme="3" tint="-0.24997000396251678"/>
      <name val="HGS創英角ｺﾞｼｯｸUB"/>
      <family val="3"/>
    </font>
    <font>
      <b/>
      <sz val="11"/>
      <color theme="1" tint="0.24998000264167786"/>
      <name val="Calibri"/>
      <family val="3"/>
    </font>
    <font>
      <b/>
      <sz val="11"/>
      <color theme="3" tint="0.39998000860214233"/>
      <name val="Calibri"/>
      <family val="3"/>
    </font>
    <font>
      <sz val="14"/>
      <color theme="3" tint="-0.4999699890613556"/>
      <name val="HGS創英角ｺﾞｼｯｸUB"/>
      <family val="3"/>
    </font>
    <font>
      <sz val="10"/>
      <color theme="1"/>
      <name val="ＭＳ 明朝"/>
      <family val="1"/>
    </font>
    <font>
      <b/>
      <sz val="10"/>
      <color rgb="FFC00000"/>
      <name val="ＭＳ ゴシック"/>
      <family val="3"/>
    </font>
    <font>
      <sz val="12"/>
      <color rgb="FFC00000"/>
      <name val="Calibri"/>
      <family val="3"/>
    </font>
    <font>
      <b/>
      <sz val="11"/>
      <color rgb="FFC00000"/>
      <name val="Calibri"/>
      <family val="3"/>
    </font>
    <font>
      <sz val="12"/>
      <color theme="1" tint="0.34999001026153564"/>
      <name val="Calibri"/>
      <family val="3"/>
    </font>
    <font>
      <sz val="11"/>
      <color theme="1" tint="0.34999001026153564"/>
      <name val="ＭＳ Ｐ明朝"/>
      <family val="1"/>
    </font>
    <font>
      <sz val="13"/>
      <color theme="9" tint="-0.4999699890613556"/>
      <name val="HG丸ｺﾞｼｯｸM-PRO"/>
      <family val="3"/>
    </font>
    <font>
      <sz val="12"/>
      <color theme="1"/>
      <name val="HG丸ｺﾞｼｯｸM-PRO"/>
      <family val="3"/>
    </font>
    <font>
      <b/>
      <sz val="13"/>
      <color theme="9" tint="-0.4999699890613556"/>
      <name val="HG丸ｺﾞｼｯｸM-PRO"/>
      <family val="3"/>
    </font>
    <font>
      <sz val="11"/>
      <color theme="9" tint="-0.4999699890613556"/>
      <name val="HG丸ｺﾞｼｯｸM-PRO"/>
      <family val="3"/>
    </font>
    <font>
      <sz val="11"/>
      <color theme="1"/>
      <name val="HG丸ｺﾞｼｯｸM-PRO"/>
      <family val="3"/>
    </font>
    <font>
      <sz val="13"/>
      <color theme="6" tint="-0.4999699890613556"/>
      <name val="HG丸ｺﾞｼｯｸM-PRO"/>
      <family val="3"/>
    </font>
    <font>
      <sz val="12"/>
      <color theme="6" tint="-0.4999699890613556"/>
      <name val="HG丸ｺﾞｼｯｸM-PRO"/>
      <family val="3"/>
    </font>
    <font>
      <sz val="13"/>
      <color rgb="FFC00000"/>
      <name val="HG丸ｺﾞｼｯｸM-PRO"/>
      <family val="3"/>
    </font>
    <font>
      <sz val="14"/>
      <color theme="1" tint="0.24998000264167786"/>
      <name val="HGS創英角ｺﾞｼｯｸUB"/>
      <family val="3"/>
    </font>
    <font>
      <sz val="11"/>
      <color theme="9" tint="-0.4999699890613556"/>
      <name val="メイリオ"/>
      <family val="3"/>
    </font>
    <font>
      <b/>
      <sz val="12"/>
      <color rgb="FF002060"/>
      <name val="HGS教科書体"/>
      <family val="1"/>
    </font>
    <font>
      <b/>
      <sz val="14"/>
      <color theme="3" tint="-0.24997000396251678"/>
      <name val="メイリオ"/>
      <family val="3"/>
    </font>
    <font>
      <sz val="12"/>
      <color theme="3" tint="-0.24997000396251678"/>
      <name val="HG丸ｺﾞｼｯｸM-PRO"/>
      <family val="3"/>
    </font>
    <font>
      <sz val="14"/>
      <color rgb="FF002060"/>
      <name val="HG丸ｺﾞｼｯｸM-PRO"/>
      <family val="3"/>
    </font>
    <font>
      <sz val="13"/>
      <color rgb="FF002060"/>
      <name val="HG丸ｺﾞｼｯｸM-PRO"/>
      <family val="3"/>
    </font>
    <font>
      <sz val="8"/>
      <color theme="0" tint="-0.3499799966812134"/>
      <name val="Calibri"/>
      <family val="3"/>
    </font>
    <font>
      <b/>
      <sz val="12"/>
      <name val="Calibri"/>
      <family val="3"/>
    </font>
    <font>
      <sz val="12"/>
      <name val="Calibri"/>
      <family val="3"/>
    </font>
    <font>
      <b/>
      <sz val="12"/>
      <color rgb="FF002060"/>
      <name val="メイリオ"/>
      <family val="3"/>
    </font>
    <font>
      <sz val="9"/>
      <color theme="1"/>
      <name val="ＭＳ Ｐ明朝"/>
      <family val="1"/>
    </font>
    <font>
      <b/>
      <sz val="12"/>
      <color rgb="FF002060"/>
      <name val="ＭＳ 明朝"/>
      <family val="1"/>
    </font>
    <font>
      <b/>
      <sz val="13"/>
      <color theme="3" tint="-0.24997000396251678"/>
      <name val="メイリオ"/>
      <family val="3"/>
    </font>
    <font>
      <sz val="12"/>
      <color rgb="FF002060"/>
      <name val="ＭＳ 明朝"/>
      <family val="1"/>
    </font>
    <font>
      <sz val="12"/>
      <color rgb="FFC00000"/>
      <name val="メイリオ"/>
      <family val="3"/>
    </font>
    <font>
      <b/>
      <sz val="12"/>
      <color rgb="FFC00000"/>
      <name val="ＭＳ ゴシック"/>
      <family val="3"/>
    </font>
    <font>
      <b/>
      <sz val="13"/>
      <color rgb="FF002060"/>
      <name val="ＭＳ ゴシック"/>
      <family val="3"/>
    </font>
    <font>
      <b/>
      <sz val="13"/>
      <color rgb="FF002060"/>
      <name val="ＭＳ 明朝"/>
      <family val="1"/>
    </font>
    <font>
      <b/>
      <sz val="12"/>
      <color theme="1" tint="0.49998000264167786"/>
      <name val="ＭＳ 明朝"/>
      <family val="1"/>
    </font>
    <font>
      <b/>
      <sz val="2"/>
      <color theme="0"/>
      <name val="HGS教科書体"/>
      <family val="1"/>
    </font>
    <font>
      <b/>
      <sz val="11"/>
      <color rgb="FFC00000"/>
      <name val="HG丸ｺﾞｼｯｸM-PRO"/>
      <family val="3"/>
    </font>
    <font>
      <sz val="10"/>
      <color rgb="FFC00000"/>
      <name val="Calibri"/>
      <family val="3"/>
    </font>
    <font>
      <b/>
      <sz val="12"/>
      <color rgb="FFC00000"/>
      <name val="HG丸ｺﾞｼｯｸM-PRO"/>
      <family val="3"/>
    </font>
    <font>
      <sz val="11"/>
      <color rgb="FF002060"/>
      <name val="メイリオ"/>
      <family val="3"/>
    </font>
    <font>
      <b/>
      <sz val="10"/>
      <color rgb="FFFF0000"/>
      <name val="ＭＳ 明朝"/>
      <family val="1"/>
    </font>
    <font>
      <sz val="11"/>
      <color rgb="FFFF0000"/>
      <name val="HG丸ｺﾞｼｯｸM-PRO"/>
      <family val="3"/>
    </font>
    <font>
      <b/>
      <sz val="10"/>
      <color rgb="FF002060"/>
      <name val="メイリオ"/>
      <family val="3"/>
    </font>
    <font>
      <b/>
      <sz val="11"/>
      <color theme="1" tint="0.15000000596046448"/>
      <name val="メイリオ"/>
      <family val="3"/>
    </font>
    <font>
      <sz val="11"/>
      <color theme="1" tint="0.15000000596046448"/>
      <name val="メイリオ"/>
      <family val="3"/>
    </font>
    <font>
      <b/>
      <sz val="10"/>
      <color rgb="FF002060"/>
      <name val="Calibri"/>
      <family val="3"/>
    </font>
    <font>
      <b/>
      <sz val="10"/>
      <color rgb="FFFF0000"/>
      <name val="Calibri"/>
      <family val="3"/>
    </font>
    <font>
      <b/>
      <sz val="12"/>
      <color theme="3" tint="-0.24997000396251678"/>
      <name val="ＭＳ Ｐゴシック"/>
      <family val="3"/>
    </font>
    <font>
      <b/>
      <sz val="12"/>
      <color theme="3" tint="-0.24997000396251678"/>
      <name val="Calibri"/>
      <family val="3"/>
    </font>
    <font>
      <b/>
      <sz val="12"/>
      <color theme="3" tint="-0.24993999302387238"/>
      <name val="メイリオ"/>
      <family val="3"/>
    </font>
    <font>
      <sz val="2"/>
      <color theme="0"/>
      <name val="メイリオ"/>
      <family val="3"/>
    </font>
    <font>
      <b/>
      <sz val="12"/>
      <color rgb="FF0070C0"/>
      <name val="メイリオ"/>
      <family val="3"/>
    </font>
    <font>
      <b/>
      <sz val="14"/>
      <color rgb="FF0070C0"/>
      <name val="メイリオ"/>
      <family val="3"/>
    </font>
    <font>
      <sz val="13"/>
      <color theme="1"/>
      <name val="メイリオ"/>
      <family val="3"/>
    </font>
    <font>
      <b/>
      <sz val="14"/>
      <color rgb="FFFF0000"/>
      <name val="HG丸ｺﾞｼｯｸM-PRO"/>
      <family val="3"/>
    </font>
    <font>
      <b/>
      <sz val="13"/>
      <color rgb="FF002060"/>
      <name val="メイリオ"/>
      <family val="3"/>
    </font>
    <font>
      <b/>
      <sz val="12"/>
      <color theme="9" tint="-0.4999699890613556"/>
      <name val="HG丸ｺﾞｼｯｸM-PRO"/>
      <family val="3"/>
    </font>
    <font>
      <b/>
      <sz val="12"/>
      <color theme="5" tint="-0.4999699890613556"/>
      <name val="HG丸ｺﾞｼｯｸM-PRO"/>
      <family val="3"/>
    </font>
    <font>
      <sz val="12"/>
      <color theme="9" tint="-0.4999699890613556"/>
      <name val="メイリオ"/>
      <family val="3"/>
    </font>
    <font>
      <b/>
      <u val="single"/>
      <sz val="13"/>
      <color theme="9" tint="-0.4999699890613556"/>
      <name val="HG丸ｺﾞｼｯｸM-PRO"/>
      <family val="3"/>
    </font>
    <font>
      <b/>
      <sz val="13"/>
      <color rgb="FF002060"/>
      <name val="HGS教科書体"/>
      <family val="1"/>
    </font>
    <font>
      <b/>
      <sz val="12"/>
      <color theme="9" tint="-0.4999699890613556"/>
      <name val="メイリオ"/>
      <family val="3"/>
    </font>
    <font>
      <b/>
      <sz val="12"/>
      <color theme="3" tint="0.39998000860214233"/>
      <name val="Calibri"/>
      <family val="3"/>
    </font>
    <font>
      <b/>
      <sz val="12"/>
      <color theme="5" tint="-0.4999699890613556"/>
      <name val="Calibri"/>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CCFFFF"/>
        <bgColor indexed="64"/>
      </patternFill>
    </fill>
    <fill>
      <patternFill patternType="solid">
        <fgColor rgb="FFFFFF99"/>
        <bgColor indexed="64"/>
      </patternFill>
    </fill>
    <fill>
      <patternFill patternType="solid">
        <fgColor theme="2" tint="-0.09996999800205231"/>
        <bgColor indexed="64"/>
      </patternFill>
    </fill>
    <fill>
      <patternFill patternType="solid">
        <fgColor theme="1" tint="0.49998000264167786"/>
        <bgColor indexed="64"/>
      </patternFill>
    </fill>
    <fill>
      <patternFill patternType="solid">
        <fgColor rgb="FFFFCCFF"/>
        <bgColor indexed="64"/>
      </patternFill>
    </fill>
    <fill>
      <patternFill patternType="solid">
        <fgColor rgb="FFFFFF00"/>
        <bgColor indexed="64"/>
      </patternFill>
    </fill>
    <fill>
      <patternFill patternType="solid">
        <fgColor theme="0"/>
        <bgColor indexed="64"/>
      </patternFill>
    </fill>
    <fill>
      <patternFill patternType="solid">
        <fgColor rgb="FFE5F3F7"/>
        <bgColor indexed="64"/>
      </patternFill>
    </fill>
    <fill>
      <patternFill patternType="solid">
        <fgColor theme="0" tint="-0.24997000396251678"/>
        <bgColor indexed="64"/>
      </patternFill>
    </fill>
  </fills>
  <borders count="3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style="thin"/>
    </border>
    <border>
      <left style="medium">
        <color theme="1" tint="0.49998000264167786"/>
      </left>
      <right style="hair">
        <color theme="1" tint="0.49998000264167786"/>
      </right>
      <top style="medium">
        <color theme="1" tint="0.49998000264167786"/>
      </top>
      <bottom style="thin">
        <color theme="1" tint="0.49998000264167786"/>
      </bottom>
    </border>
    <border>
      <left style="medium">
        <color theme="1" tint="0.49998000264167786"/>
      </left>
      <right/>
      <top style="medium">
        <color theme="1" tint="0.49998000264167786"/>
      </top>
      <bottom style="medium">
        <color theme="1" tint="0.49998000264167786"/>
      </bottom>
    </border>
    <border>
      <left style="thin">
        <color theme="3" tint="-0.4999699890613556"/>
      </left>
      <right style="dotted">
        <color theme="3" tint="-0.4999699890613556"/>
      </right>
      <top style="thin">
        <color theme="3" tint="-0.4999699890613556"/>
      </top>
      <bottom style="thin">
        <color theme="3" tint="-0.4999699890613556"/>
      </bottom>
    </border>
    <border>
      <left style="dotted">
        <color theme="3" tint="-0.4999699890613556"/>
      </left>
      <right style="dotted">
        <color theme="3" tint="-0.4999699890613556"/>
      </right>
      <top style="thin">
        <color theme="3" tint="-0.4999699890613556"/>
      </top>
      <bottom style="thin">
        <color theme="3" tint="-0.4999699890613556"/>
      </bottom>
    </border>
    <border>
      <left style="dotted">
        <color theme="3" tint="-0.4999699890613556"/>
      </left>
      <right style="thin">
        <color theme="3" tint="-0.4999699890613556"/>
      </right>
      <top style="thin">
        <color theme="3" tint="-0.4999699890613556"/>
      </top>
      <bottom style="thin">
        <color theme="3" tint="-0.4999699890613556"/>
      </bottom>
    </border>
    <border>
      <left/>
      <right style="medium">
        <color theme="1" tint="0.49998000264167786"/>
      </right>
      <top style="thin">
        <color theme="1" tint="0.49998000264167786"/>
      </top>
      <bottom style="thin">
        <color theme="1" tint="0.49998000264167786"/>
      </bottom>
    </border>
    <border>
      <left/>
      <right style="medium">
        <color theme="1" tint="0.49998000264167786"/>
      </right>
      <top style="medium">
        <color theme="1" tint="0.49998000264167786"/>
      </top>
      <bottom style="thin">
        <color theme="1" tint="0.49998000264167786"/>
      </bottom>
    </border>
    <border>
      <left/>
      <right style="medium">
        <color theme="1" tint="0.49998000264167786"/>
      </right>
      <top style="thin">
        <color theme="1" tint="0.49998000264167786"/>
      </top>
      <bottom style="medium">
        <color theme="1" tint="0.49998000264167786"/>
      </bottom>
    </border>
    <border>
      <left style="thin"/>
      <right style="thin"/>
      <top style="thin"/>
      <bottom style="dotted">
        <color theme="1" tint="0.49998000264167786"/>
      </bottom>
    </border>
    <border>
      <left style="thin"/>
      <right style="thin"/>
      <top style="dotted">
        <color theme="1" tint="0.49998000264167786"/>
      </top>
      <bottom style="dotted">
        <color theme="1" tint="0.49998000264167786"/>
      </bottom>
    </border>
    <border>
      <left style="thin"/>
      <right style="thin"/>
      <top style="dotted">
        <color theme="1" tint="0.49998000264167786"/>
      </top>
      <bottom style="thin"/>
    </border>
    <border>
      <left style="dotted"/>
      <right style="dotted"/>
      <top style="thin"/>
      <bottom style="hair"/>
    </border>
    <border>
      <left style="dotted"/>
      <right style="thin"/>
      <top style="thin"/>
      <bottom style="hair"/>
    </border>
    <border>
      <left style="dotted"/>
      <right style="dotted"/>
      <top style="hair"/>
      <bottom style="hair"/>
    </border>
    <border>
      <left style="dotted"/>
      <right style="thin"/>
      <top style="hair"/>
      <bottom style="hair"/>
    </border>
    <border>
      <left style="dotted"/>
      <right style="dotted"/>
      <top style="hair"/>
      <bottom style="thin"/>
    </border>
    <border>
      <left style="dotted"/>
      <right style="thin"/>
      <top style="hair"/>
      <bottom style="thin"/>
    </border>
    <border>
      <left style="thin"/>
      <right style="dotted"/>
      <top style="hair"/>
      <bottom style="hair"/>
    </border>
    <border>
      <left style="thin"/>
      <right style="dotted"/>
      <top style="hair"/>
      <bottom style="thin"/>
    </border>
    <border>
      <left/>
      <right style="hair">
        <color theme="1" tint="0.49998000264167786"/>
      </right>
      <top style="thin">
        <color theme="1" tint="0.49998000264167786"/>
      </top>
      <bottom style="thin">
        <color theme="1" tint="0.49998000264167786"/>
      </bottom>
    </border>
    <border>
      <left/>
      <right style="hair">
        <color theme="1" tint="0.49998000264167786"/>
      </right>
      <top style="double">
        <color theme="1" tint="0.49998000264167786"/>
      </top>
      <bottom style="medium">
        <color theme="1" tint="0.49998000264167786"/>
      </bottom>
    </border>
    <border>
      <left/>
      <right style="medium">
        <color theme="1" tint="0.49998000264167786"/>
      </right>
      <top style="double">
        <color theme="1" tint="0.49998000264167786"/>
      </top>
      <bottom style="medium">
        <color theme="1" tint="0.49998000264167786"/>
      </bottom>
    </border>
    <border>
      <left style="medium">
        <color theme="1" tint="0.49998000264167786"/>
      </left>
      <right style="medium">
        <color theme="1" tint="0.49998000264167786"/>
      </right>
      <top style="medium">
        <color theme="1" tint="0.49998000264167786"/>
      </top>
      <bottom/>
    </border>
    <border>
      <left style="medium">
        <color rgb="FF00B0F0"/>
      </left>
      <right style="medium">
        <color rgb="FF00B0F0"/>
      </right>
      <top style="medium">
        <color rgb="FF00B0F0"/>
      </top>
      <bottom style="medium">
        <color rgb="FF00B0F0"/>
      </bottom>
    </border>
    <border>
      <left style="medium">
        <color rgb="FF00B0F0"/>
      </left>
      <right style="medium">
        <color rgb="FF00B0F0"/>
      </right>
      <top style="medium">
        <color rgb="FF00B0F0"/>
      </top>
      <bottom style="thin">
        <color rgb="FF00B0F0"/>
      </bottom>
    </border>
    <border>
      <left style="medium">
        <color rgb="FF00B0F0"/>
      </left>
      <right style="medium">
        <color rgb="FF00B0F0"/>
      </right>
      <top style="thin">
        <color rgb="FF00B0F0"/>
      </top>
      <bottom style="medium">
        <color rgb="FF00B0F0"/>
      </bottom>
    </border>
    <border>
      <left style="medium">
        <color theme="1" tint="0.49998000264167786"/>
      </left>
      <right style="medium">
        <color rgb="FF00B0F0"/>
      </right>
      <top style="medium">
        <color theme="1" tint="0.49998000264167786"/>
      </top>
      <bottom style="thin">
        <color theme="1" tint="0.49998000264167786"/>
      </bottom>
    </border>
    <border>
      <left style="medium">
        <color theme="1" tint="0.49998000264167786"/>
      </left>
      <right style="medium">
        <color rgb="FF00B0F0"/>
      </right>
      <top style="thin">
        <color theme="1" tint="0.49998000264167786"/>
      </top>
      <bottom style="medium">
        <color theme="1" tint="0.49998000264167786"/>
      </bottom>
    </border>
    <border>
      <left style="dotted"/>
      <right>
        <color indexed="63"/>
      </right>
      <top style="thin"/>
      <bottom style="hair"/>
    </border>
    <border>
      <left style="dotted"/>
      <right>
        <color indexed="63"/>
      </right>
      <top style="hair"/>
      <bottom style="hair"/>
    </border>
    <border>
      <left style="dotted"/>
      <right>
        <color indexed="63"/>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style="thin"/>
      <right/>
      <top style="thin"/>
      <bottom style="thin"/>
    </border>
    <border>
      <left style="thin"/>
      <right style="hair"/>
      <top style="thin"/>
      <bottom style="hair"/>
    </border>
    <border>
      <left style="thin"/>
      <right style="hair"/>
      <top style="hair"/>
      <bottom style="hair"/>
    </border>
    <border>
      <left style="thin"/>
      <right style="hair"/>
      <top style="hair"/>
      <bottom style="thin"/>
    </border>
    <border>
      <left style="thin"/>
      <right style="dotted"/>
      <top style="thin"/>
      <bottom style="hair"/>
    </border>
    <border>
      <left style="thin"/>
      <right style="hair"/>
      <top style="hair"/>
      <bottom>
        <color indexed="63"/>
      </bottom>
    </border>
    <border>
      <left style="hair"/>
      <right style="thin"/>
      <top style="hair"/>
      <bottom>
        <color indexed="63"/>
      </bottom>
    </border>
    <border>
      <left style="thin"/>
      <right>
        <color indexed="63"/>
      </right>
      <top style="hair"/>
      <bottom style="thin"/>
    </border>
    <border>
      <left/>
      <right style="thin"/>
      <top/>
      <bottom/>
    </border>
    <border>
      <left/>
      <right/>
      <top style="thin">
        <color theme="1" tint="0.49998000264167786"/>
      </top>
      <bottom style="medium">
        <color theme="1" tint="0.49998000264167786"/>
      </bottom>
    </border>
    <border>
      <left style="medium">
        <color theme="1" tint="0.49998000264167786"/>
      </left>
      <right style="hair">
        <color theme="1" tint="0.49998000264167786"/>
      </right>
      <top style="thin">
        <color theme="1" tint="0.49998000264167786"/>
      </top>
      <bottom style="thin">
        <color theme="1" tint="0.49998000264167786"/>
      </bottom>
    </border>
    <border>
      <left style="medium">
        <color theme="1" tint="0.49998000264167786"/>
      </left>
      <right style="hair">
        <color theme="1" tint="0.49998000264167786"/>
      </right>
      <top style="thin">
        <color theme="1" tint="0.49998000264167786"/>
      </top>
      <bottom>
        <color indexed="63"/>
      </bottom>
    </border>
    <border>
      <left>
        <color indexed="63"/>
      </left>
      <right>
        <color indexed="63"/>
      </right>
      <top style="thin"/>
      <bottom style="hair"/>
    </border>
    <border>
      <left>
        <color indexed="63"/>
      </left>
      <right style="thin"/>
      <top style="thin"/>
      <bottom style="hair"/>
    </border>
    <border>
      <left style="dotted"/>
      <right>
        <color indexed="63"/>
      </right>
      <top>
        <color indexed="63"/>
      </top>
      <bottom>
        <color indexed="63"/>
      </bottom>
    </border>
    <border>
      <left/>
      <right/>
      <top style="hair"/>
      <bottom/>
    </border>
    <border>
      <left/>
      <right style="thin"/>
      <top style="hair"/>
      <bottom/>
    </border>
    <border>
      <left/>
      <right/>
      <top/>
      <bottom style="hair"/>
    </border>
    <border>
      <left/>
      <right style="thin"/>
      <top/>
      <bottom style="hair"/>
    </border>
    <border>
      <left/>
      <right/>
      <top/>
      <bottom style="thin"/>
    </border>
    <border>
      <left/>
      <right style="thin"/>
      <top/>
      <bottom style="thin"/>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style="thin">
        <color theme="0" tint="-0.24993999302387238"/>
      </right>
      <top>
        <color indexed="63"/>
      </top>
      <bottom style="thin">
        <color theme="0" tint="-0.24993999302387238"/>
      </bottom>
    </border>
    <border>
      <left style="thin"/>
      <right style="thin"/>
      <top style="thin"/>
      <bottom/>
    </border>
    <border>
      <left style="thin"/>
      <right style="dotted"/>
      <top style="hair"/>
      <bottom>
        <color indexed="63"/>
      </bottom>
    </border>
    <border>
      <left style="dotted"/>
      <right style="dotted"/>
      <top style="hair"/>
      <bottom>
        <color indexed="63"/>
      </bottom>
    </border>
    <border>
      <left style="dotted"/>
      <right>
        <color indexed="63"/>
      </right>
      <top style="hair"/>
      <bottom>
        <color indexed="63"/>
      </bottom>
    </border>
    <border>
      <left style="dotted"/>
      <right style="thin"/>
      <top style="hair"/>
      <bottom>
        <color indexed="63"/>
      </bottom>
    </border>
    <border>
      <left style="thin"/>
      <right style="dotted"/>
      <top>
        <color indexed="63"/>
      </top>
      <bottom style="hair"/>
    </border>
    <border>
      <left style="dotted"/>
      <right style="dotted"/>
      <top>
        <color indexed="63"/>
      </top>
      <bottom style="hair"/>
    </border>
    <border>
      <left style="dotted"/>
      <right style="dotted"/>
      <top style="thin"/>
      <bottom>
        <color indexed="63"/>
      </bottom>
    </border>
    <border>
      <left style="thin"/>
      <right style="thin"/>
      <top>
        <color indexed="63"/>
      </top>
      <bottom style="thin"/>
    </border>
    <border>
      <left style="hair"/>
      <right>
        <color indexed="63"/>
      </right>
      <top style="thin">
        <color theme="1" tint="0.49998000264167786"/>
      </top>
      <bottom style="thin">
        <color theme="1" tint="0.49998000264167786"/>
      </bottom>
    </border>
    <border>
      <left/>
      <right/>
      <top style="thin">
        <color theme="1" tint="0.49998000264167786"/>
      </top>
      <bottom style="thin">
        <color theme="1" tint="0.49998000264167786"/>
      </bottom>
    </border>
    <border>
      <left style="medium">
        <color theme="1" tint="0.49998000264167786"/>
      </left>
      <right>
        <color indexed="63"/>
      </right>
      <top>
        <color indexed="63"/>
      </top>
      <bottom>
        <color indexed="63"/>
      </bottom>
    </border>
    <border>
      <left>
        <color indexed="63"/>
      </left>
      <right style="hair">
        <color theme="1" tint="0.49998000264167786"/>
      </right>
      <top>
        <color indexed="63"/>
      </top>
      <bottom>
        <color indexed="63"/>
      </bottom>
    </border>
    <border>
      <left style="hair">
        <color theme="1" tint="0.49998000264167786"/>
      </left>
      <right>
        <color indexed="63"/>
      </right>
      <top>
        <color indexed="63"/>
      </top>
      <bottom>
        <color indexed="63"/>
      </bottom>
    </border>
    <border>
      <left>
        <color indexed="63"/>
      </left>
      <right style="thin">
        <color theme="1" tint="0.49998000264167786"/>
      </right>
      <top>
        <color indexed="63"/>
      </top>
      <bottom>
        <color indexed="63"/>
      </bottom>
    </border>
    <border>
      <left/>
      <right/>
      <top style="thin"/>
      <bottom/>
    </border>
    <border>
      <left style="thin"/>
      <right style="hair"/>
      <top style="thin"/>
      <bottom style="thin"/>
    </border>
    <border>
      <left style="hair"/>
      <right style="thin"/>
      <top style="thin"/>
      <bottom style="thin"/>
    </border>
    <border>
      <left>
        <color indexed="63"/>
      </left>
      <right style="thin"/>
      <top style="hair"/>
      <bottom style="thin"/>
    </border>
    <border>
      <left/>
      <right style="thin"/>
      <top style="thin"/>
      <bottom style="thin"/>
    </border>
    <border>
      <left style="thin"/>
      <right style="thin"/>
      <top style="hair"/>
      <bottom>
        <color indexed="63"/>
      </bottom>
    </border>
    <border>
      <left style="medium">
        <color rgb="FF00B0F0"/>
      </left>
      <right style="dotted">
        <color theme="1" tint="0.49998000264167786"/>
      </right>
      <top style="medium">
        <color rgb="FF00B0F0"/>
      </top>
      <bottom style="medium">
        <color rgb="FF00B0F0"/>
      </bottom>
    </border>
    <border>
      <left style="dotted">
        <color theme="1" tint="0.49998000264167786"/>
      </left>
      <right style="medium">
        <color rgb="FF00B0F0"/>
      </right>
      <top style="medium">
        <color rgb="FF00B0F0"/>
      </top>
      <bottom style="medium">
        <color rgb="FF00B0F0"/>
      </bottom>
    </border>
    <border>
      <left/>
      <right/>
      <top style="medium">
        <color theme="1" tint="0.49998000264167786"/>
      </top>
      <bottom style="medium">
        <color theme="1" tint="0.49998000264167786"/>
      </bottom>
    </border>
    <border>
      <left style="medium">
        <color rgb="FF00B0F0"/>
      </left>
      <right/>
      <top style="medium">
        <color rgb="FF00B0F0"/>
      </top>
      <bottom style="medium">
        <color rgb="FF00B0F0"/>
      </bottom>
    </border>
    <border>
      <left/>
      <right style="medium">
        <color rgb="FF00B0F0"/>
      </right>
      <top style="medium">
        <color rgb="FF00B0F0"/>
      </top>
      <bottom style="medium">
        <color rgb="FF00B0F0"/>
      </bottom>
    </border>
    <border>
      <left style="dotted">
        <color theme="3" tint="-0.4999699890613556"/>
      </left>
      <right/>
      <top style="thin">
        <color theme="3" tint="-0.4999699890613556"/>
      </top>
      <bottom style="thin">
        <color theme="3" tint="-0.4999699890613556"/>
      </bottom>
    </border>
    <border>
      <left/>
      <right style="dotted">
        <color theme="3" tint="-0.4999699890613556"/>
      </right>
      <top style="thin">
        <color theme="3" tint="-0.4999699890613556"/>
      </top>
      <bottom style="thin">
        <color theme="3" tint="-0.4999699890613556"/>
      </bottom>
    </border>
    <border>
      <left style="medium">
        <color theme="1" tint="0.49998000264167786"/>
      </left>
      <right style="medium">
        <color theme="1" tint="0.49998000264167786"/>
      </right>
      <top/>
      <bottom/>
    </border>
    <border>
      <left style="medium">
        <color theme="1" tint="0.49998000264167786"/>
      </left>
      <right style="medium">
        <color theme="1" tint="0.49998000264167786"/>
      </right>
      <top/>
      <bottom style="medium">
        <color theme="1" tint="0.49998000264167786"/>
      </bottom>
    </border>
    <border>
      <left style="medium">
        <color theme="1" tint="0.49998000264167786"/>
      </left>
      <right style="thin">
        <color theme="1" tint="0.49998000264167786"/>
      </right>
      <top style="medium">
        <color theme="1" tint="0.49998000264167786"/>
      </top>
      <bottom style="medium">
        <color theme="1" tint="0.49998000264167786"/>
      </bottom>
    </border>
    <border>
      <left style="thin">
        <color theme="1" tint="0.49998000264167786"/>
      </left>
      <right style="thin">
        <color theme="1" tint="0.49998000264167786"/>
      </right>
      <top style="medium">
        <color theme="1" tint="0.49998000264167786"/>
      </top>
      <bottom style="medium">
        <color theme="1" tint="0.49998000264167786"/>
      </bottom>
    </border>
    <border>
      <left style="thin">
        <color theme="1" tint="0.49998000264167786"/>
      </left>
      <right style="thin">
        <color theme="1" tint="0.49998000264167786"/>
      </right>
      <top style="medium">
        <color theme="1" tint="0.49998000264167786"/>
      </top>
      <bottom>
        <color indexed="63"/>
      </bottom>
    </border>
    <border>
      <left style="thin">
        <color theme="1" tint="0.49998000264167786"/>
      </left>
      <right style="medium">
        <color theme="1" tint="0.49998000264167786"/>
      </right>
      <top style="medium">
        <color theme="1" tint="0.49998000264167786"/>
      </top>
      <bottom>
        <color indexed="63"/>
      </bottom>
    </border>
    <border>
      <left style="thin">
        <color theme="1" tint="0.49998000264167786"/>
      </left>
      <right style="hair"/>
      <top style="thin">
        <color theme="1" tint="0.49998000264167786"/>
      </top>
      <bottom style="thin">
        <color theme="1" tint="0.49998000264167786"/>
      </bottom>
    </border>
    <border>
      <left style="hair"/>
      <right style="hair"/>
      <top style="thin">
        <color theme="1" tint="0.49998000264167786"/>
      </top>
      <bottom style="thin">
        <color theme="1" tint="0.49998000264167786"/>
      </bottom>
    </border>
    <border>
      <left style="thin">
        <color theme="1" tint="0.49998000264167786"/>
      </left>
      <right/>
      <top style="thin">
        <color theme="1" tint="0.49998000264167786"/>
      </top>
      <bottom>
        <color indexed="63"/>
      </bottom>
    </border>
    <border>
      <left/>
      <right/>
      <top style="thin">
        <color theme="1" tint="0.49998000264167786"/>
      </top>
      <bottom>
        <color indexed="63"/>
      </bottom>
    </border>
    <border>
      <left/>
      <right style="medium">
        <color theme="1" tint="0.49998000264167786"/>
      </right>
      <top style="thin">
        <color theme="1" tint="0.49998000264167786"/>
      </top>
      <bottom>
        <color indexed="63"/>
      </bottom>
    </border>
    <border>
      <left style="thin">
        <color theme="1" tint="0.49998000264167786"/>
      </left>
      <right>
        <color indexed="63"/>
      </right>
      <top>
        <color indexed="63"/>
      </top>
      <bottom>
        <color indexed="63"/>
      </bottom>
    </border>
    <border>
      <left>
        <color indexed="63"/>
      </left>
      <right style="medium">
        <color theme="1" tint="0.49998000264167786"/>
      </right>
      <top>
        <color indexed="63"/>
      </top>
      <bottom>
        <color indexed="63"/>
      </bottom>
    </border>
    <border>
      <left style="thin">
        <color theme="1" tint="0.49998000264167786"/>
      </left>
      <right>
        <color indexed="63"/>
      </right>
      <top>
        <color indexed="63"/>
      </top>
      <bottom style="thin">
        <color theme="1" tint="0.49998000264167786"/>
      </bottom>
    </border>
    <border>
      <left>
        <color indexed="63"/>
      </left>
      <right>
        <color indexed="63"/>
      </right>
      <top>
        <color indexed="63"/>
      </top>
      <bottom style="thin">
        <color theme="1" tint="0.49998000264167786"/>
      </bottom>
    </border>
    <border>
      <left>
        <color indexed="63"/>
      </left>
      <right style="medium">
        <color theme="1" tint="0.49998000264167786"/>
      </right>
      <top>
        <color indexed="63"/>
      </top>
      <bottom style="thin">
        <color theme="1" tint="0.49998000264167786"/>
      </bottom>
    </border>
    <border>
      <left style="thin">
        <color theme="1" tint="0.49998000264167786"/>
      </left>
      <right/>
      <top style="thin">
        <color theme="1" tint="0.49998000264167786"/>
      </top>
      <bottom style="thin">
        <color theme="1" tint="0.49998000264167786"/>
      </bottom>
    </border>
    <border>
      <left style="hair">
        <color theme="1" tint="0.49998000264167786"/>
      </left>
      <right/>
      <top style="thin">
        <color theme="1" tint="0.49998000264167786"/>
      </top>
      <bottom style="thin">
        <color theme="1" tint="0.49998000264167786"/>
      </bottom>
    </border>
    <border>
      <left style="medium">
        <color theme="1" tint="0.49998000264167786"/>
      </left>
      <right/>
      <top style="thin">
        <color theme="1" tint="0.49998000264167786"/>
      </top>
      <bottom>
        <color indexed="63"/>
      </bottom>
    </border>
    <border>
      <left>
        <color indexed="63"/>
      </left>
      <right style="hair">
        <color theme="1" tint="0.49998000264167786"/>
      </right>
      <top style="thin">
        <color theme="1" tint="0.49998000264167786"/>
      </top>
      <bottom>
        <color indexed="63"/>
      </bottom>
    </border>
    <border>
      <left style="medium">
        <color theme="1" tint="0.49998000264167786"/>
      </left>
      <right>
        <color indexed="63"/>
      </right>
      <top>
        <color indexed="63"/>
      </top>
      <bottom style="thin">
        <color theme="1" tint="0.49998000264167786"/>
      </bottom>
    </border>
    <border>
      <left>
        <color indexed="63"/>
      </left>
      <right style="hair">
        <color theme="1" tint="0.49998000264167786"/>
      </right>
      <top>
        <color indexed="63"/>
      </top>
      <bottom style="thin">
        <color theme="1" tint="0.49998000264167786"/>
      </bottom>
    </border>
    <border>
      <left style="hair">
        <color theme="1" tint="0.49998000264167786"/>
      </left>
      <right>
        <color indexed="63"/>
      </right>
      <top style="thin">
        <color theme="1" tint="0.49998000264167786"/>
      </top>
      <bottom>
        <color indexed="63"/>
      </bottom>
    </border>
    <border>
      <left>
        <color indexed="63"/>
      </left>
      <right style="thin">
        <color theme="1" tint="0.49998000264167786"/>
      </right>
      <top style="thin">
        <color theme="1" tint="0.49998000264167786"/>
      </top>
      <bottom>
        <color indexed="63"/>
      </bottom>
    </border>
    <border>
      <left style="hair">
        <color theme="1" tint="0.49998000264167786"/>
      </left>
      <right>
        <color indexed="63"/>
      </right>
      <top>
        <color indexed="63"/>
      </top>
      <bottom style="thin">
        <color theme="1" tint="0.49998000264167786"/>
      </bottom>
    </border>
    <border>
      <left>
        <color indexed="63"/>
      </left>
      <right style="thin">
        <color theme="1" tint="0.49998000264167786"/>
      </right>
      <top>
        <color indexed="63"/>
      </top>
      <bottom style="thin">
        <color theme="1" tint="0.49998000264167786"/>
      </bottom>
    </border>
    <border>
      <left style="thin">
        <color theme="1" tint="0.49998000264167786"/>
      </left>
      <right>
        <color indexed="63"/>
      </right>
      <top>
        <color indexed="63"/>
      </top>
      <bottom style="hair">
        <color theme="1" tint="0.49998000264167786"/>
      </bottom>
    </border>
    <border>
      <left>
        <color indexed="63"/>
      </left>
      <right>
        <color indexed="63"/>
      </right>
      <top>
        <color indexed="63"/>
      </top>
      <bottom style="hair">
        <color theme="1" tint="0.49998000264167786"/>
      </bottom>
    </border>
    <border>
      <left>
        <color indexed="63"/>
      </left>
      <right style="medium">
        <color theme="1" tint="0.49998000264167786"/>
      </right>
      <top>
        <color indexed="63"/>
      </top>
      <bottom style="hair">
        <color theme="1" tint="0.49998000264167786"/>
      </bottom>
    </border>
    <border>
      <left style="hair">
        <color theme="1" tint="0.49998000264167786"/>
      </left>
      <right>
        <color indexed="63"/>
      </right>
      <top style="hair">
        <color theme="1" tint="0.49998000264167786"/>
      </top>
      <bottom>
        <color indexed="63"/>
      </bottom>
    </border>
    <border>
      <left>
        <color indexed="63"/>
      </left>
      <right>
        <color indexed="63"/>
      </right>
      <top style="hair">
        <color theme="1" tint="0.49998000264167786"/>
      </top>
      <bottom>
        <color indexed="63"/>
      </bottom>
    </border>
    <border>
      <left>
        <color indexed="63"/>
      </left>
      <right style="thin">
        <color theme="1" tint="0.49998000264167786"/>
      </right>
      <top style="hair">
        <color theme="1" tint="0.49998000264167786"/>
      </top>
      <bottom>
        <color indexed="63"/>
      </bottom>
    </border>
    <border>
      <left style="hair">
        <color theme="1" tint="0.49998000264167786"/>
      </left>
      <right>
        <color indexed="63"/>
      </right>
      <top>
        <color indexed="63"/>
      </top>
      <bottom style="hair">
        <color theme="1" tint="0.49998000264167786"/>
      </bottom>
    </border>
    <border>
      <left>
        <color indexed="63"/>
      </left>
      <right style="thin">
        <color theme="1" tint="0.49998000264167786"/>
      </right>
      <top>
        <color indexed="63"/>
      </top>
      <bottom style="hair">
        <color theme="1" tint="0.49998000264167786"/>
      </bottom>
    </border>
    <border>
      <left style="medium">
        <color theme="1" tint="0.49998000264167786"/>
      </left>
      <right/>
      <top style="hair">
        <color theme="1" tint="0.49998000264167786"/>
      </top>
      <bottom>
        <color indexed="63"/>
      </bottom>
    </border>
    <border>
      <left>
        <color indexed="63"/>
      </left>
      <right style="hair">
        <color theme="1" tint="0.49998000264167786"/>
      </right>
      <top style="hair">
        <color theme="1" tint="0.49998000264167786"/>
      </top>
      <bottom>
        <color indexed="63"/>
      </bottom>
    </border>
    <border>
      <left style="hair"/>
      <right>
        <color indexed="63"/>
      </right>
      <top style="thin">
        <color theme="1" tint="0.49998000264167786"/>
      </top>
      <bottom style="hair">
        <color theme="1" tint="0.49998000264167786"/>
      </bottom>
    </border>
    <border>
      <left>
        <color indexed="63"/>
      </left>
      <right style="thin">
        <color theme="1" tint="0.49998000264167786"/>
      </right>
      <top style="thin">
        <color theme="1" tint="0.49998000264167786"/>
      </top>
      <bottom style="hair">
        <color theme="1" tint="0.49998000264167786"/>
      </bottom>
    </border>
    <border>
      <left style="hair"/>
      <right>
        <color indexed="63"/>
      </right>
      <top style="thin">
        <color theme="1" tint="0.49998000264167786"/>
      </top>
      <bottom>
        <color indexed="63"/>
      </bottom>
    </border>
    <border>
      <left style="hair">
        <color theme="1" tint="0.49998000264167786"/>
      </left>
      <right>
        <color indexed="63"/>
      </right>
      <top style="medium">
        <color theme="1" tint="0.49998000264167786"/>
      </top>
      <bottom>
        <color indexed="63"/>
      </bottom>
    </border>
    <border>
      <left>
        <color indexed="63"/>
      </left>
      <right>
        <color indexed="63"/>
      </right>
      <top style="medium">
        <color theme="1" tint="0.49998000264167786"/>
      </top>
      <bottom>
        <color indexed="63"/>
      </bottom>
    </border>
    <border>
      <left>
        <color indexed="63"/>
      </left>
      <right style="thin">
        <color theme="1" tint="0.49998000264167786"/>
      </right>
      <top style="medium">
        <color theme="1" tint="0.49998000264167786"/>
      </top>
      <bottom>
        <color indexed="63"/>
      </bottom>
    </border>
    <border>
      <left style="thin">
        <color theme="1" tint="0.49998000264167786"/>
      </left>
      <right>
        <color indexed="63"/>
      </right>
      <top style="medium">
        <color theme="1" tint="0.49998000264167786"/>
      </top>
      <bottom>
        <color indexed="63"/>
      </bottom>
    </border>
    <border>
      <left>
        <color indexed="63"/>
      </left>
      <right style="medium">
        <color theme="1" tint="0.49998000264167786"/>
      </right>
      <top style="medium">
        <color theme="1" tint="0.49998000264167786"/>
      </top>
      <bottom>
        <color indexed="63"/>
      </bottom>
    </border>
    <border>
      <left/>
      <right style="medium">
        <color theme="1" tint="0.49998000264167786"/>
      </right>
      <top style="medium">
        <color theme="1" tint="0.49998000264167786"/>
      </top>
      <bottom style="medium">
        <color theme="1" tint="0.49998000264167786"/>
      </bottom>
    </border>
    <border>
      <left style="hair">
        <color theme="1" tint="0.49998000264167786"/>
      </left>
      <right/>
      <top style="medium">
        <color theme="1" tint="0.49998000264167786"/>
      </top>
      <bottom style="medium">
        <color theme="1" tint="0.49998000264167786"/>
      </bottom>
    </border>
    <border>
      <left>
        <color indexed="63"/>
      </left>
      <right style="thin">
        <color theme="1" tint="0.49998000264167786"/>
      </right>
      <top style="thin">
        <color theme="1" tint="0.49998000264167786"/>
      </top>
      <bottom style="thin">
        <color theme="1" tint="0.49998000264167786"/>
      </bottom>
    </border>
    <border>
      <left style="thin">
        <color theme="1" tint="0.49998000264167786"/>
      </left>
      <right/>
      <top style="hair">
        <color theme="1" tint="0.49998000264167786"/>
      </top>
      <bottom>
        <color indexed="63"/>
      </bottom>
    </border>
    <border>
      <left>
        <color indexed="63"/>
      </left>
      <right style="medium">
        <color theme="1" tint="0.49998000264167786"/>
      </right>
      <top style="hair">
        <color theme="1" tint="0.49998000264167786"/>
      </top>
      <bottom>
        <color indexed="63"/>
      </bottom>
    </border>
    <border>
      <left style="thin">
        <color theme="1" tint="0.49998000264167786"/>
      </left>
      <right/>
      <top style="hair">
        <color theme="1" tint="0.49998000264167786"/>
      </top>
      <bottom style="hair">
        <color theme="1" tint="0.49998000264167786"/>
      </bottom>
    </border>
    <border>
      <left>
        <color indexed="63"/>
      </left>
      <right>
        <color indexed="63"/>
      </right>
      <top style="hair">
        <color theme="1" tint="0.49998000264167786"/>
      </top>
      <bottom style="hair">
        <color theme="1" tint="0.49998000264167786"/>
      </bottom>
    </border>
    <border>
      <left style="thin">
        <color theme="1" tint="0.49998000264167786"/>
      </left>
      <right/>
      <top style="hair">
        <color theme="1" tint="0.49998000264167786"/>
      </top>
      <bottom style="medium">
        <color theme="1" tint="0.49998000264167786"/>
      </bottom>
    </border>
    <border>
      <left>
        <color indexed="63"/>
      </left>
      <right>
        <color indexed="63"/>
      </right>
      <top style="hair">
        <color theme="1" tint="0.49998000264167786"/>
      </top>
      <bottom style="medium">
        <color theme="1" tint="0.49998000264167786"/>
      </bottom>
    </border>
    <border>
      <left style="thin">
        <color theme="1" tint="0.49998000264167786"/>
      </left>
      <right style="hair"/>
      <top style="thin">
        <color theme="1" tint="0.49998000264167786"/>
      </top>
      <bottom>
        <color indexed="63"/>
      </bottom>
    </border>
    <border>
      <left style="hair"/>
      <right style="hair"/>
      <top style="thin">
        <color theme="1" tint="0.49998000264167786"/>
      </top>
      <bottom>
        <color indexed="63"/>
      </bottom>
    </border>
    <border>
      <left style="thin">
        <color theme="1" tint="0.49998000264167786"/>
      </left>
      <right/>
      <top style="medium">
        <color theme="1" tint="0.49998000264167786"/>
      </top>
      <bottom style="hair">
        <color theme="1" tint="0.49998000264167786"/>
      </bottom>
    </border>
    <border>
      <left>
        <color indexed="63"/>
      </left>
      <right>
        <color indexed="63"/>
      </right>
      <top style="medium">
        <color theme="1" tint="0.49998000264167786"/>
      </top>
      <bottom style="hair">
        <color theme="1" tint="0.49998000264167786"/>
      </bottom>
    </border>
    <border>
      <left style="medium">
        <color theme="1" tint="0.49998000264167786"/>
      </left>
      <right>
        <color indexed="63"/>
      </right>
      <top style="medium">
        <color theme="1" tint="0.49998000264167786"/>
      </top>
      <bottom>
        <color indexed="63"/>
      </bottom>
    </border>
    <border>
      <left>
        <color indexed="63"/>
      </left>
      <right style="hair">
        <color theme="1" tint="0.49998000264167786"/>
      </right>
      <top style="medium">
        <color theme="1" tint="0.49998000264167786"/>
      </top>
      <bottom>
        <color indexed="63"/>
      </bottom>
    </border>
    <border>
      <left style="medium">
        <color theme="1" tint="0.49998000264167786"/>
      </left>
      <right>
        <color indexed="63"/>
      </right>
      <top>
        <color indexed="63"/>
      </top>
      <bottom style="medium">
        <color theme="1" tint="0.49998000264167786"/>
      </bottom>
    </border>
    <border>
      <left/>
      <right/>
      <top/>
      <bottom style="medium">
        <color theme="1" tint="0.49998000264167786"/>
      </bottom>
    </border>
    <border>
      <left>
        <color indexed="63"/>
      </left>
      <right style="hair">
        <color theme="1" tint="0.49998000264167786"/>
      </right>
      <top>
        <color indexed="63"/>
      </top>
      <bottom style="medium">
        <color theme="1" tint="0.49998000264167786"/>
      </bottom>
    </border>
    <border>
      <left style="dotted">
        <color theme="1" tint="0.49998000264167786"/>
      </left>
      <right>
        <color indexed="63"/>
      </right>
      <top style="hair">
        <color theme="1" tint="0.49998000264167786"/>
      </top>
      <bottom style="hair">
        <color theme="1" tint="0.49998000264167786"/>
      </bottom>
    </border>
    <border>
      <left>
        <color indexed="63"/>
      </left>
      <right style="medium">
        <color theme="1" tint="0.49998000264167786"/>
      </right>
      <top style="hair">
        <color theme="1" tint="0.49998000264167786"/>
      </top>
      <bottom style="hair">
        <color theme="1" tint="0.49998000264167786"/>
      </bottom>
    </border>
    <border>
      <left style="medium">
        <color theme="1" tint="0.49998000264167786"/>
      </left>
      <right style="dotted">
        <color theme="1" tint="0.49998000264167786"/>
      </right>
      <top style="hair">
        <color theme="1" tint="0.49998000264167786"/>
      </top>
      <bottom style="hair">
        <color theme="1" tint="0.49998000264167786"/>
      </bottom>
    </border>
    <border>
      <left style="dotted">
        <color theme="1" tint="0.49998000264167786"/>
      </left>
      <right style="dotted">
        <color theme="1" tint="0.49998000264167786"/>
      </right>
      <top style="hair">
        <color theme="1" tint="0.49998000264167786"/>
      </top>
      <bottom style="hair">
        <color theme="1" tint="0.49998000264167786"/>
      </bottom>
    </border>
    <border>
      <left style="medium">
        <color theme="1" tint="0.49998000264167786"/>
      </left>
      <right style="dotted">
        <color theme="1" tint="0.49998000264167786"/>
      </right>
      <top style="hair">
        <color theme="1" tint="0.49998000264167786"/>
      </top>
      <bottom>
        <color indexed="63"/>
      </bottom>
    </border>
    <border>
      <left style="medium">
        <color theme="1" tint="0.49998000264167786"/>
      </left>
      <right style="dotted">
        <color theme="1" tint="0.49998000264167786"/>
      </right>
      <top>
        <color indexed="63"/>
      </top>
      <bottom>
        <color indexed="63"/>
      </bottom>
    </border>
    <border>
      <left style="medium">
        <color theme="1" tint="0.49998000264167786"/>
      </left>
      <right style="dotted">
        <color theme="1" tint="0.49998000264167786"/>
      </right>
      <top>
        <color indexed="63"/>
      </top>
      <bottom style="medium">
        <color theme="1" tint="0.49998000264167786"/>
      </bottom>
    </border>
    <border>
      <left style="thin">
        <color theme="1" tint="0.49998000264167786"/>
      </left>
      <right>
        <color indexed="63"/>
      </right>
      <top style="medium">
        <color theme="1" tint="0.49998000264167786"/>
      </top>
      <bottom style="medium">
        <color theme="1" tint="0.49998000264167786"/>
      </bottom>
    </border>
    <border>
      <left>
        <color indexed="63"/>
      </left>
      <right style="thin">
        <color theme="1" tint="0.49998000264167786"/>
      </right>
      <top style="medium">
        <color theme="1" tint="0.49998000264167786"/>
      </top>
      <bottom style="medium">
        <color theme="1" tint="0.49998000264167786"/>
      </bottom>
    </border>
    <border>
      <left style="medium">
        <color theme="1" tint="0.49998000264167786"/>
      </left>
      <right style="dotted">
        <color theme="1" tint="0.49998000264167786"/>
      </right>
      <top style="thin">
        <color theme="1" tint="0.49998000264167786"/>
      </top>
      <bottom style="thin">
        <color theme="1" tint="0.49998000264167786"/>
      </bottom>
    </border>
    <border>
      <left style="dotted">
        <color theme="1" tint="0.49998000264167786"/>
      </left>
      <right style="dotted">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color indexed="63"/>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style="thin">
        <color theme="1" tint="0.49998000264167786"/>
      </left>
      <right style="dotted">
        <color theme="1" tint="0.49998000264167786"/>
      </right>
      <top style="thin">
        <color theme="1" tint="0.49998000264167786"/>
      </top>
      <bottom style="medium">
        <color theme="1" tint="0.49998000264167786"/>
      </bottom>
    </border>
    <border>
      <left style="dotted">
        <color theme="1" tint="0.49998000264167786"/>
      </left>
      <right/>
      <top style="thin">
        <color theme="1" tint="0.49998000264167786"/>
      </top>
      <bottom style="medium">
        <color theme="1" tint="0.49998000264167786"/>
      </bottom>
    </border>
    <border>
      <left/>
      <right/>
      <top style="thin"/>
      <bottom style="thin"/>
    </border>
    <border>
      <left style="thin">
        <color theme="1" tint="0.49998000264167786"/>
      </left>
      <right>
        <color indexed="63"/>
      </right>
      <top style="double">
        <color theme="1" tint="0.49998000264167786"/>
      </top>
      <bottom style="thin">
        <color theme="1" tint="0.49998000264167786"/>
      </bottom>
    </border>
    <border>
      <left>
        <color indexed="63"/>
      </left>
      <right>
        <color indexed="63"/>
      </right>
      <top style="double">
        <color theme="1" tint="0.49998000264167786"/>
      </top>
      <bottom style="thin">
        <color theme="1" tint="0.49998000264167786"/>
      </bottom>
    </border>
    <border>
      <left>
        <color indexed="63"/>
      </left>
      <right style="medium">
        <color theme="1" tint="0.49998000264167786"/>
      </right>
      <top style="double">
        <color theme="1" tint="0.49998000264167786"/>
      </top>
      <bottom style="thin">
        <color theme="1" tint="0.49998000264167786"/>
      </bottom>
    </border>
    <border>
      <left>
        <color indexed="63"/>
      </left>
      <right style="medium">
        <color theme="1" tint="0.49998000264167786"/>
      </right>
      <top>
        <color indexed="63"/>
      </top>
      <bottom style="medium">
        <color theme="1" tint="0.49998000264167786"/>
      </bottom>
    </border>
    <border>
      <left style="thin">
        <color theme="1" tint="0.49998000264167786"/>
      </left>
      <right style="thin">
        <color theme="1" tint="0.49998000264167786"/>
      </right>
      <top style="medium">
        <color theme="1" tint="0.49998000264167786"/>
      </top>
      <bottom style="thin">
        <color theme="1" tint="0.49998000264167786"/>
      </bottom>
    </border>
    <border>
      <left style="medium">
        <color theme="1" tint="0.49998000264167786"/>
      </left>
      <right style="thin">
        <color theme="1" tint="0.49998000264167786"/>
      </right>
      <top style="medium">
        <color theme="1" tint="0.49998000264167786"/>
      </top>
      <bottom/>
    </border>
    <border>
      <left style="medium">
        <color theme="1" tint="0.49998000264167786"/>
      </left>
      <right style="thin">
        <color theme="1" tint="0.49998000264167786"/>
      </right>
      <top/>
      <bottom/>
    </border>
    <border>
      <left style="medium">
        <color theme="1" tint="0.49998000264167786"/>
      </left>
      <right style="thin">
        <color theme="1" tint="0.49998000264167786"/>
      </right>
      <top/>
      <bottom style="medium">
        <color theme="1" tint="0.49998000264167786"/>
      </bottom>
    </border>
    <border>
      <left style="dotted">
        <color theme="1" tint="0.49998000264167786"/>
      </left>
      <right style="dotted">
        <color theme="1" tint="0.49998000264167786"/>
      </right>
      <top style="hair">
        <color theme="1" tint="0.49998000264167786"/>
      </top>
      <bottom style="medium">
        <color theme="1" tint="0.49998000264167786"/>
      </bottom>
    </border>
    <border>
      <left style="dotted">
        <color theme="1" tint="0.49998000264167786"/>
      </left>
      <right>
        <color indexed="63"/>
      </right>
      <top style="hair">
        <color theme="1" tint="0.49998000264167786"/>
      </top>
      <bottom>
        <color indexed="63"/>
      </bottom>
    </border>
    <border>
      <left style="dotted">
        <color theme="1" tint="0.49998000264167786"/>
      </left>
      <right>
        <color indexed="63"/>
      </right>
      <top/>
      <bottom style="medium">
        <color theme="1" tint="0.49998000264167786"/>
      </bottom>
    </border>
    <border>
      <left style="medium">
        <color theme="1" tint="0.49998000264167786"/>
      </left>
      <right style="dotted">
        <color theme="1" tint="0.49998000264167786"/>
      </right>
      <top style="thin">
        <color theme="1" tint="0.49998000264167786"/>
      </top>
      <bottom style="medium">
        <color theme="1" tint="0.49998000264167786"/>
      </bottom>
    </border>
    <border>
      <left style="dotted">
        <color theme="1" tint="0.49998000264167786"/>
      </left>
      <right style="dotted">
        <color theme="1" tint="0.49998000264167786"/>
      </right>
      <top style="thin">
        <color theme="1" tint="0.49998000264167786"/>
      </top>
      <bottom style="medium">
        <color theme="1" tint="0.49998000264167786"/>
      </bottom>
    </border>
    <border>
      <left style="medium">
        <color theme="1" tint="0.49998000264167786"/>
      </left>
      <right style="hair">
        <color theme="1" tint="0.49998000264167786"/>
      </right>
      <top style="double">
        <color theme="1" tint="0.49998000264167786"/>
      </top>
      <bottom style="medium">
        <color theme="1" tint="0.49998000264167786"/>
      </bottom>
    </border>
    <border>
      <left style="hair">
        <color theme="1" tint="0.49998000264167786"/>
      </left>
      <right style="hair">
        <color theme="1" tint="0.49998000264167786"/>
      </right>
      <top style="double">
        <color theme="1" tint="0.49998000264167786"/>
      </top>
      <bottom style="medium">
        <color theme="1" tint="0.49998000264167786"/>
      </bottom>
    </border>
    <border>
      <left style="hair">
        <color theme="1" tint="0.49998000264167786"/>
      </left>
      <right/>
      <top style="double">
        <color theme="1" tint="0.49998000264167786"/>
      </top>
      <bottom style="medium">
        <color theme="1" tint="0.49998000264167786"/>
      </bottom>
    </border>
    <border>
      <left/>
      <right/>
      <top style="double">
        <color theme="1" tint="0.49998000264167786"/>
      </top>
      <bottom style="medium">
        <color theme="1" tint="0.49998000264167786"/>
      </bottom>
    </border>
    <border>
      <left style="dotted">
        <color theme="1" tint="0.49998000264167786"/>
      </left>
      <right/>
      <top style="thin">
        <color theme="1" tint="0.49998000264167786"/>
      </top>
      <bottom style="thin">
        <color theme="1" tint="0.49998000264167786"/>
      </bottom>
    </border>
    <border>
      <left style="dotted">
        <color theme="1" tint="0.49998000264167786"/>
      </left>
      <right/>
      <top style="medium">
        <color theme="1" tint="0.49998000264167786"/>
      </top>
      <bottom style="thin">
        <color theme="1" tint="0.49998000264167786"/>
      </bottom>
    </border>
    <border>
      <left/>
      <right/>
      <top style="medium">
        <color theme="1" tint="0.49998000264167786"/>
      </top>
      <bottom style="thin">
        <color theme="1" tint="0.49998000264167786"/>
      </bottom>
    </border>
    <border>
      <left style="hair">
        <color theme="1" tint="0.49998000264167786"/>
      </left>
      <right>
        <color indexed="63"/>
      </right>
      <top>
        <color indexed="63"/>
      </top>
      <bottom style="medium">
        <color theme="1" tint="0.49998000264167786"/>
      </bottom>
    </border>
    <border>
      <left>
        <color indexed="63"/>
      </left>
      <right style="thin">
        <color theme="1" tint="0.49998000264167786"/>
      </right>
      <top>
        <color indexed="63"/>
      </top>
      <bottom style="medium">
        <color theme="1" tint="0.49998000264167786"/>
      </bottom>
    </border>
    <border>
      <left style="hair">
        <color theme="1" tint="0.49998000264167786"/>
      </left>
      <right style="hair">
        <color theme="1" tint="0.49998000264167786"/>
      </right>
      <top style="thin">
        <color theme="1" tint="0.49998000264167786"/>
      </top>
      <bottom style="thin">
        <color theme="1" tint="0.49998000264167786"/>
      </bottom>
    </border>
    <border>
      <left style="medium">
        <color theme="1" tint="0.49998000264167786"/>
      </left>
      <right/>
      <top style="medium">
        <color theme="1" tint="0.49998000264167786"/>
      </top>
      <bottom style="hair">
        <color theme="1" tint="0.49998000264167786"/>
      </bottom>
    </border>
    <border>
      <left style="medium">
        <color theme="1" tint="0.49998000264167786"/>
      </left>
      <right/>
      <top style="hair">
        <color theme="1" tint="0.49998000264167786"/>
      </top>
      <bottom style="hair">
        <color theme="1" tint="0.49998000264167786"/>
      </bottom>
    </border>
    <border>
      <left style="medium">
        <color theme="1" tint="0.49998000264167786"/>
      </left>
      <right/>
      <top style="hair">
        <color theme="1" tint="0.49998000264167786"/>
      </top>
      <bottom style="medium">
        <color theme="1" tint="0.49998000264167786"/>
      </bottom>
    </border>
    <border>
      <left style="dotted">
        <color theme="1" tint="0.49998000264167786"/>
      </left>
      <right style="dotted">
        <color theme="1" tint="0.49998000264167786"/>
      </right>
      <top style="medium">
        <color theme="1" tint="0.49998000264167786"/>
      </top>
      <bottom style="hair">
        <color theme="1" tint="0.49998000264167786"/>
      </bottom>
    </border>
    <border>
      <left style="thin">
        <color theme="1" tint="0.49998000264167786"/>
      </left>
      <right/>
      <top style="medium">
        <color theme="1" tint="0.49998000264167786"/>
      </top>
      <bottom style="thin">
        <color theme="1" tint="0.49998000264167786"/>
      </bottom>
    </border>
    <border>
      <left style="medium">
        <color theme="1" tint="0.49998000264167786"/>
      </left>
      <right style="dotted">
        <color theme="1" tint="0.49998000264167786"/>
      </right>
      <top style="medium">
        <color theme="1" tint="0.49998000264167786"/>
      </top>
      <bottom style="hair">
        <color theme="1" tint="0.49998000264167786"/>
      </bottom>
    </border>
    <border>
      <left style="medium">
        <color theme="1" tint="0.49998000264167786"/>
      </left>
      <right style="dotted">
        <color theme="1" tint="0.49998000264167786"/>
      </right>
      <top style="hair">
        <color theme="1" tint="0.49998000264167786"/>
      </top>
      <bottom style="medium">
        <color theme="1" tint="0.49998000264167786"/>
      </bottom>
    </border>
    <border>
      <left style="thin">
        <color theme="1" tint="0.49998000264167786"/>
      </left>
      <right style="dotted">
        <color theme="1" tint="0.49998000264167786"/>
      </right>
      <top style="medium">
        <color theme="1" tint="0.49998000264167786"/>
      </top>
      <bottom>
        <color indexed="63"/>
      </bottom>
    </border>
    <border>
      <left style="dotted">
        <color theme="1" tint="0.49998000264167786"/>
      </left>
      <right style="dotted">
        <color theme="1" tint="0.49998000264167786"/>
      </right>
      <top style="medium">
        <color theme="1" tint="0.49998000264167786"/>
      </top>
      <bottom/>
    </border>
    <border>
      <left style="dotted">
        <color theme="1" tint="0.49998000264167786"/>
      </left>
      <right>
        <color indexed="63"/>
      </right>
      <top style="medium">
        <color theme="1" tint="0.49998000264167786"/>
      </top>
      <bottom>
        <color indexed="63"/>
      </bottom>
    </border>
    <border>
      <left>
        <color indexed="63"/>
      </left>
      <right style="thin">
        <color theme="1" tint="0.49998000264167786"/>
      </right>
      <top style="thin">
        <color theme="1" tint="0.49998000264167786"/>
      </top>
      <bottom style="medium">
        <color theme="1" tint="0.49998000264167786"/>
      </bottom>
    </border>
    <border>
      <left>
        <color indexed="63"/>
      </left>
      <right>
        <color indexed="63"/>
      </right>
      <top style="medium">
        <color theme="1" tint="0.49998000264167786"/>
      </top>
      <bottom style="double">
        <color theme="1" tint="0.49998000264167786"/>
      </bottom>
    </border>
    <border>
      <left>
        <color indexed="63"/>
      </left>
      <right style="medium">
        <color theme="1" tint="0.49998000264167786"/>
      </right>
      <top style="medium">
        <color theme="1" tint="0.49998000264167786"/>
      </top>
      <bottom style="double">
        <color theme="1" tint="0.49998000264167786"/>
      </bottom>
    </border>
    <border>
      <left style="medium">
        <color theme="1" tint="0.49998000264167786"/>
      </left>
      <right style="dotted">
        <color theme="1" tint="0.49998000264167786"/>
      </right>
      <top style="medium">
        <color theme="1" tint="0.49998000264167786"/>
      </top>
      <bottom style="thin">
        <color theme="1" tint="0.49998000264167786"/>
      </bottom>
    </border>
    <border>
      <left style="dotted">
        <color theme="1" tint="0.49998000264167786"/>
      </left>
      <right style="dotted">
        <color theme="1" tint="0.49998000264167786"/>
      </right>
      <top style="medium">
        <color theme="1" tint="0.49998000264167786"/>
      </top>
      <bottom style="thin">
        <color theme="1" tint="0.49998000264167786"/>
      </bottom>
    </border>
    <border>
      <left/>
      <right/>
      <top style="hair"/>
      <bottom style="hair"/>
    </border>
    <border>
      <left/>
      <right style="thin"/>
      <top style="hair"/>
      <bottom style="hair"/>
    </border>
    <border>
      <left>
        <color indexed="63"/>
      </left>
      <right>
        <color indexed="63"/>
      </right>
      <top style="hair"/>
      <bottom style="thin"/>
    </border>
    <border>
      <left style="medium">
        <color theme="1" tint="0.49998000264167786"/>
      </left>
      <right style="hair">
        <color theme="1" tint="0.49998000264167786"/>
      </right>
      <top style="thin">
        <color theme="1" tint="0.49998000264167786"/>
      </top>
      <bottom style="medium">
        <color theme="1" tint="0.49998000264167786"/>
      </bottom>
    </border>
    <border>
      <left style="hair">
        <color theme="1" tint="0.49998000264167786"/>
      </left>
      <right style="hair">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medium">
        <color theme="1" tint="0.49998000264167786"/>
      </top>
      <bottom style="thin">
        <color theme="1" tint="0.49998000264167786"/>
      </bottom>
    </border>
    <border>
      <left style="medium">
        <color theme="1" tint="0.49998000264167786"/>
      </left>
      <right style="dotted">
        <color theme="1" tint="0.49998000264167786"/>
      </right>
      <top style="double">
        <color theme="1" tint="0.49998000264167786"/>
      </top>
      <bottom style="thin">
        <color theme="1" tint="0.49998000264167786"/>
      </bottom>
    </border>
    <border>
      <left style="dotted">
        <color theme="1" tint="0.49998000264167786"/>
      </left>
      <right style="dotted">
        <color theme="1" tint="0.49998000264167786"/>
      </right>
      <top style="double">
        <color theme="1" tint="0.49998000264167786"/>
      </top>
      <bottom style="thin">
        <color theme="1" tint="0.49998000264167786"/>
      </bottom>
    </border>
    <border>
      <left style="dotted">
        <color theme="1" tint="0.49998000264167786"/>
      </left>
      <right style="dotted">
        <color theme="1" tint="0.49998000264167786"/>
      </right>
      <top style="double">
        <color theme="1" tint="0.49998000264167786"/>
      </top>
      <bottom>
        <color indexed="63"/>
      </bottom>
    </border>
    <border>
      <left style="dotted">
        <color theme="1" tint="0.49998000264167786"/>
      </left>
      <right/>
      <top style="double">
        <color theme="1" tint="0.49998000264167786"/>
      </top>
      <bottom/>
    </border>
    <border>
      <left style="medium">
        <color theme="1" tint="0.49998000264167786"/>
      </left>
      <right style="dotted">
        <color theme="1" tint="0.49998000264167786"/>
      </right>
      <top style="medium">
        <color theme="1" tint="0.49998000264167786"/>
      </top>
      <bottom style="double">
        <color theme="1" tint="0.49998000264167786"/>
      </bottom>
    </border>
    <border>
      <left style="dotted">
        <color theme="1" tint="0.49998000264167786"/>
      </left>
      <right style="dotted">
        <color theme="1" tint="0.49998000264167786"/>
      </right>
      <top style="medium">
        <color theme="1" tint="0.49998000264167786"/>
      </top>
      <bottom style="double">
        <color theme="1" tint="0.49998000264167786"/>
      </bottom>
    </border>
    <border>
      <left style="dotted">
        <color theme="1" tint="0.49998000264167786"/>
      </left>
      <right style="thin">
        <color theme="1" tint="0.49998000264167786"/>
      </right>
      <top style="medium">
        <color theme="1" tint="0.49998000264167786"/>
      </top>
      <bottom style="double">
        <color theme="1" tint="0.49998000264167786"/>
      </bottom>
    </border>
    <border>
      <left style="hair">
        <color theme="1" tint="0.49998000264167786"/>
      </left>
      <right style="hair">
        <color theme="1" tint="0.49998000264167786"/>
      </right>
      <top style="medium">
        <color theme="1" tint="0.49998000264167786"/>
      </top>
      <bottom style="thin">
        <color theme="1" tint="0.49998000264167786"/>
      </bottom>
    </border>
    <border>
      <left style="medium">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dotted">
        <color theme="1" tint="0.49998000264167786"/>
      </right>
      <top>
        <color indexed="63"/>
      </top>
      <bottom style="medium">
        <color theme="1" tint="0.49998000264167786"/>
      </bottom>
    </border>
    <border>
      <left style="dotted">
        <color theme="1" tint="0.49998000264167786"/>
      </left>
      <right style="dotted">
        <color theme="1" tint="0.49998000264167786"/>
      </right>
      <top>
        <color indexed="63"/>
      </top>
      <bottom style="medium">
        <color theme="1" tint="0.49998000264167786"/>
      </bottom>
    </border>
    <border>
      <left style="thin">
        <color theme="1" tint="0.49998000264167786"/>
      </left>
      <right style="dotted">
        <color theme="1" tint="0.49998000264167786"/>
      </right>
      <top style="thin">
        <color theme="1" tint="0.49998000264167786"/>
      </top>
      <bottom style="thin">
        <color theme="1" tint="0.49998000264167786"/>
      </bottom>
    </border>
    <border>
      <left style="dotted">
        <color theme="1" tint="0.49998000264167786"/>
      </left>
      <right style="thin">
        <color theme="1" tint="0.49998000264167786"/>
      </right>
      <top style="thin">
        <color theme="1" tint="0.49998000264167786"/>
      </top>
      <bottom style="thin">
        <color theme="1" tint="0.49998000264167786"/>
      </bottom>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color indexed="63"/>
      </right>
      <top/>
      <bottom style="medium">
        <color theme="1" tint="0.49998000264167786"/>
      </bottom>
    </border>
    <border>
      <left style="medium">
        <color theme="1" tint="0.49998000264167786"/>
      </left>
      <right style="thin">
        <color theme="1" tint="0.49998000264167786"/>
      </right>
      <top style="medium">
        <color theme="1" tint="0.49998000264167786"/>
      </top>
      <bottom style="thin">
        <color theme="1" tint="0.49998000264167786"/>
      </bottom>
    </border>
    <border>
      <left style="thin">
        <color theme="1" tint="0.49998000264167786"/>
      </left>
      <right style="dotted">
        <color theme="1" tint="0.49998000264167786"/>
      </right>
      <top style="medium">
        <color theme="1" tint="0.49998000264167786"/>
      </top>
      <bottom style="thin">
        <color theme="1" tint="0.49998000264167786"/>
      </bottom>
    </border>
    <border>
      <left style="thin">
        <color theme="1" tint="0.49998000264167786"/>
      </left>
      <right style="medium">
        <color theme="1" tint="0.49998000264167786"/>
      </right>
      <top style="medium">
        <color theme="1" tint="0.49998000264167786"/>
      </top>
      <bottom style="medium">
        <color theme="1" tint="0.49998000264167786"/>
      </bottom>
    </border>
    <border>
      <left style="hair">
        <color theme="1" tint="0.49998000264167786"/>
      </left>
      <right>
        <color indexed="63"/>
      </right>
      <top style="thin">
        <color theme="1" tint="0.49998000264167786"/>
      </top>
      <bottom style="medium">
        <color theme="1" tint="0.49998000264167786"/>
      </bottom>
    </border>
    <border>
      <left style="hair"/>
      <right style="hair"/>
      <top style="hair"/>
      <bottom style="thin"/>
    </border>
    <border>
      <left style="hair"/>
      <right style="hair"/>
      <top style="thin"/>
      <bottom style="hair"/>
    </border>
    <border>
      <left style="hair"/>
      <right style="hair"/>
      <top style="hair"/>
      <bottom style="hair"/>
    </border>
    <border>
      <left style="thin"/>
      <right>
        <color indexed="63"/>
      </right>
      <top style="thin"/>
      <bottom style="hair"/>
    </border>
    <border>
      <left>
        <color indexed="63"/>
      </left>
      <right style="dotted"/>
      <top style="thin"/>
      <bottom style="hair"/>
    </border>
    <border>
      <left style="thin"/>
      <right style="dotted"/>
      <top style="thin"/>
      <bottom style="thin"/>
    </border>
    <border>
      <left style="dotted"/>
      <right style="dotted"/>
      <top style="thin"/>
      <bottom style="thin"/>
    </border>
    <border>
      <left style="hair"/>
      <right style="hair"/>
      <top style="thin"/>
      <bottom style="thin"/>
    </border>
    <border>
      <left style="hair"/>
      <right style="hair"/>
      <top style="hair"/>
      <bottom>
        <color indexed="63"/>
      </bottom>
    </border>
    <border>
      <left style="dotted">
        <color theme="1" tint="0.49998000264167786"/>
      </left>
      <right/>
      <top style="hair">
        <color theme="1" tint="0.49998000264167786"/>
      </top>
      <bottom style="medium">
        <color theme="1" tint="0.49998000264167786"/>
      </bottom>
    </border>
    <border>
      <left style="dotted">
        <color theme="1" tint="0.49998000264167786"/>
      </left>
      <right>
        <color indexed="63"/>
      </right>
      <top style="medium">
        <color theme="1" tint="0.49998000264167786"/>
      </top>
      <bottom style="hair">
        <color theme="1" tint="0.49998000264167786"/>
      </bottom>
    </border>
    <border>
      <left style="hair"/>
      <right>
        <color indexed="63"/>
      </right>
      <top style="hair"/>
      <bottom style="thin"/>
    </border>
    <border>
      <left style="thin">
        <color theme="1" tint="0.49998000264167786"/>
      </left>
      <right style="thin">
        <color theme="1" tint="0.49998000264167786"/>
      </right>
      <top>
        <color indexed="63"/>
      </top>
      <bottom style="thin">
        <color theme="1" tint="0.49998000264167786"/>
      </bottom>
    </border>
    <border>
      <left style="thin">
        <color theme="1" tint="0.49998000264167786"/>
      </left>
      <right style="medium">
        <color theme="1" tint="0.49998000264167786"/>
      </right>
      <top>
        <color indexed="63"/>
      </top>
      <bottom style="thin">
        <color theme="1" tint="0.49998000264167786"/>
      </bottom>
    </border>
    <border>
      <left style="hair"/>
      <right/>
      <top style="hair"/>
      <bottom style="hair"/>
    </border>
    <border>
      <left style="thin"/>
      <right>
        <color indexed="63"/>
      </right>
      <top>
        <color indexed="63"/>
      </top>
      <bottom style="thin"/>
    </border>
    <border>
      <left style="dotted">
        <color theme="1" tint="0.49998000264167786"/>
      </left>
      <right/>
      <top/>
      <bottom style="dotted">
        <color theme="1" tint="0.49998000264167786"/>
      </bottom>
    </border>
    <border>
      <left/>
      <right/>
      <top/>
      <bottom style="dotted">
        <color theme="1" tint="0.49998000264167786"/>
      </bottom>
    </border>
    <border>
      <left/>
      <right style="dotted">
        <color theme="1" tint="0.49998000264167786"/>
      </right>
      <top/>
      <bottom style="dotted">
        <color theme="1" tint="0.49998000264167786"/>
      </bottom>
    </border>
    <border>
      <left style="dotted">
        <color theme="1" tint="0.49998000264167786"/>
      </left>
      <right>
        <color indexed="63"/>
      </right>
      <top style="double">
        <color theme="1" tint="0.49998000264167786"/>
      </top>
      <bottom style="thin">
        <color theme="1" tint="0.49998000264167786"/>
      </bottom>
    </border>
    <border>
      <left style="medium">
        <color theme="1" tint="0.49998000264167786"/>
      </left>
      <right style="dotted">
        <color theme="1" tint="0.49998000264167786"/>
      </right>
      <top style="thin">
        <color theme="1" tint="0.49998000264167786"/>
      </top>
      <bottom/>
    </border>
    <border>
      <left style="dotted">
        <color theme="1" tint="0.49998000264167786"/>
      </left>
      <right style="dotted">
        <color theme="1" tint="0.49998000264167786"/>
      </right>
      <top style="thin">
        <color theme="1" tint="0.49998000264167786"/>
      </top>
      <bottom/>
    </border>
    <border>
      <left style="dotted">
        <color theme="1" tint="0.49998000264167786"/>
      </left>
      <right>
        <color indexed="63"/>
      </right>
      <top style="thin">
        <color theme="1" tint="0.49998000264167786"/>
      </top>
      <bottom>
        <color indexed="63"/>
      </bottom>
    </border>
    <border>
      <left style="thin"/>
      <right/>
      <top style="thin"/>
      <bottom/>
    </border>
    <border>
      <left/>
      <right style="thin"/>
      <top style="thin"/>
      <bottom/>
    </border>
    <border>
      <left style="thin"/>
      <right/>
      <top/>
      <bottom/>
    </border>
    <border>
      <left style="dotted">
        <color theme="1" tint="0.49998000264167786"/>
      </left>
      <right/>
      <top style="dotted">
        <color theme="1" tint="0.49998000264167786"/>
      </top>
      <bottom/>
    </border>
    <border>
      <left/>
      <right/>
      <top style="dotted">
        <color theme="1" tint="0.49998000264167786"/>
      </top>
      <bottom/>
    </border>
    <border>
      <left/>
      <right style="dotted">
        <color theme="1" tint="0.49998000264167786"/>
      </right>
      <top style="dotted">
        <color theme="1" tint="0.49998000264167786"/>
      </top>
      <bottom/>
    </border>
    <border>
      <left style="dotted">
        <color theme="1" tint="0.49998000264167786"/>
      </left>
      <right/>
      <top/>
      <bottom/>
    </border>
    <border>
      <left/>
      <right style="dotted">
        <color theme="1" tint="0.49998000264167786"/>
      </right>
      <top/>
      <bottom/>
    </border>
    <border>
      <left style="hair"/>
      <right>
        <color indexed="63"/>
      </right>
      <top style="medium">
        <color theme="1" tint="0.49998000264167786"/>
      </top>
      <bottom style="thin">
        <color theme="1" tint="0.49998000264167786"/>
      </bottom>
    </border>
    <border>
      <left style="hair"/>
      <right>
        <color indexed="63"/>
      </right>
      <top style="thin"/>
      <bottom style="hair"/>
    </border>
    <border>
      <left style="thin">
        <color theme="1" tint="0.49998000264167786"/>
      </left>
      <right style="hair"/>
      <top style="medium">
        <color theme="1" tint="0.49998000264167786"/>
      </top>
      <bottom>
        <color indexed="63"/>
      </bottom>
    </border>
    <border>
      <left style="hair"/>
      <right style="hair"/>
      <top style="medium">
        <color theme="1" tint="0.49998000264167786"/>
      </top>
      <bottom>
        <color indexed="63"/>
      </bottom>
    </border>
    <border>
      <left style="dotted">
        <color theme="1" tint="0.49998000264167786"/>
      </left>
      <right/>
      <top style="dotted">
        <color theme="1" tint="0.49998000264167786"/>
      </top>
      <bottom style="dotted">
        <color theme="1" tint="0.49998000264167786"/>
      </bottom>
    </border>
    <border>
      <left/>
      <right/>
      <top style="dotted">
        <color theme="1" tint="0.49998000264167786"/>
      </top>
      <bottom style="dotted">
        <color theme="1" tint="0.49998000264167786"/>
      </bottom>
    </border>
    <border>
      <left/>
      <right style="dotted">
        <color theme="1" tint="0.49998000264167786"/>
      </right>
      <top style="dotted">
        <color theme="1" tint="0.49998000264167786"/>
      </top>
      <bottom style="dotted">
        <color theme="1" tint="0.49998000264167786"/>
      </bottom>
    </border>
    <border>
      <left style="hair"/>
      <right>
        <color indexed="63"/>
      </right>
      <top style="hair">
        <color theme="1" tint="0.49998000264167786"/>
      </top>
      <bottom style="thin">
        <color theme="1" tint="0.49998000264167786"/>
      </bottom>
    </border>
    <border>
      <left/>
      <right/>
      <top style="hair">
        <color theme="1" tint="0.49998000264167786"/>
      </top>
      <bottom style="thin">
        <color theme="1" tint="0.49998000264167786"/>
      </bottom>
    </border>
    <border>
      <left style="thin">
        <color theme="1" tint="0.49998000264167786"/>
      </left>
      <right style="hair"/>
      <top style="hair">
        <color theme="1" tint="0.49998000264167786"/>
      </top>
      <bottom style="thin">
        <color theme="1" tint="0.49998000264167786"/>
      </bottom>
    </border>
    <border>
      <left style="hair"/>
      <right style="hair"/>
      <top style="hair">
        <color theme="1" tint="0.49998000264167786"/>
      </top>
      <bottom style="thin">
        <color theme="1" tint="0.49998000264167786"/>
      </bottom>
    </border>
    <border>
      <left style="thin">
        <color theme="1" tint="0.49998000264167786"/>
      </left>
      <right style="thin">
        <color theme="1" tint="0.49998000264167786"/>
      </right>
      <top>
        <color indexed="63"/>
      </top>
      <bottom style="double">
        <color theme="1" tint="0.49998000264167786"/>
      </bottom>
    </border>
    <border>
      <left style="thin">
        <color theme="1" tint="0.49998000264167786"/>
      </left>
      <right style="thin">
        <color theme="1" tint="0.49998000264167786"/>
      </right>
      <top style="thin">
        <color theme="1" tint="0.49998000264167786"/>
      </top>
      <bottom style="double">
        <color theme="1" tint="0.49998000264167786"/>
      </bottom>
    </border>
    <border>
      <left/>
      <right/>
      <top style="thin">
        <color theme="1" tint="0.49998000264167786"/>
      </top>
      <bottom style="double">
        <color theme="1" tint="0.49998000264167786"/>
      </bottom>
    </border>
    <border>
      <left>
        <color indexed="63"/>
      </left>
      <right style="medium">
        <color theme="1" tint="0.49998000264167786"/>
      </right>
      <top style="thin">
        <color theme="1" tint="0.49998000264167786"/>
      </top>
      <bottom style="double">
        <color theme="1" tint="0.49998000264167786"/>
      </bottom>
    </border>
    <border>
      <left style="dotted">
        <color theme="1" tint="0.49998000264167786"/>
      </left>
      <right style="dotted">
        <color theme="1" tint="0.49998000264167786"/>
      </right>
      <top>
        <color indexed="63"/>
      </top>
      <bottom/>
    </border>
    <border>
      <left>
        <color indexed="63"/>
      </left>
      <right style="dotted">
        <color theme="1" tint="0.49998000264167786"/>
      </right>
      <top style="medium">
        <color theme="1" tint="0.49998000264167786"/>
      </top>
      <bottom/>
    </border>
    <border>
      <left style="thin">
        <color theme="1" tint="0.49998000264167786"/>
      </left>
      <right style="dotted">
        <color theme="1" tint="0.49998000264167786"/>
      </right>
      <top style="medium">
        <color theme="1" tint="0.49998000264167786"/>
      </top>
      <bottom style="double">
        <color theme="1" tint="0.49998000264167786"/>
      </bottom>
    </border>
    <border>
      <left style="hair">
        <color theme="1" tint="0.49998000264167786"/>
      </left>
      <right>
        <color indexed="63"/>
      </right>
      <top style="medium">
        <color theme="1" tint="0.49998000264167786"/>
      </top>
      <bottom style="thin">
        <color theme="1" tint="0.49998000264167786"/>
      </bottom>
    </border>
    <border>
      <left>
        <color indexed="63"/>
      </left>
      <right style="hair">
        <color theme="1" tint="0.49998000264167786"/>
      </right>
      <top style="medium">
        <color theme="1" tint="0.49998000264167786"/>
      </top>
      <bottom style="thin">
        <color theme="1" tint="0.49998000264167786"/>
      </bottom>
    </border>
    <border>
      <left style="hair">
        <color theme="1" tint="0.49998000264167786"/>
      </left>
      <right/>
      <top style="thin">
        <color theme="1" tint="0.49998000264167786"/>
      </top>
      <bottom style="double">
        <color theme="1" tint="0.49998000264167786"/>
      </bottom>
    </border>
    <border>
      <left/>
      <right/>
      <top/>
      <bottom style="medium">
        <color theme="0" tint="-0.4999699890613556"/>
      </bottom>
    </border>
    <border>
      <left>
        <color indexed="63"/>
      </left>
      <right style="medium">
        <color theme="0" tint="-0.4999699890613556"/>
      </right>
      <top>
        <color indexed="63"/>
      </top>
      <bottom style="medium">
        <color theme="0" tint="-0.4999699890613556"/>
      </bottom>
    </border>
    <border>
      <left style="thin">
        <color theme="1" tint="0.49998000264167786"/>
      </left>
      <right/>
      <top style="medium">
        <color theme="0" tint="-0.4999699890613556"/>
      </top>
      <bottom style="thin">
        <color theme="1" tint="0.49998000264167786"/>
      </bottom>
    </border>
    <border>
      <left/>
      <right/>
      <top style="medium">
        <color theme="0" tint="-0.4999699890613556"/>
      </top>
      <bottom style="thin">
        <color theme="1" tint="0.49998000264167786"/>
      </bottom>
    </border>
    <border>
      <left/>
      <right style="medium">
        <color theme="0" tint="-0.4999699890613556"/>
      </right>
      <top style="medium">
        <color theme="0" tint="-0.4999699890613556"/>
      </top>
      <bottom style="thin">
        <color theme="1" tint="0.49998000264167786"/>
      </bottom>
    </border>
    <border>
      <left style="thin">
        <color theme="1" tint="0.49998000264167786"/>
      </left>
      <right>
        <color indexed="63"/>
      </right>
      <top style="thin">
        <color theme="1" tint="0.49998000264167786"/>
      </top>
      <bottom style="medium">
        <color theme="0" tint="-0.4999699890613556"/>
      </bottom>
    </border>
    <border>
      <left/>
      <right/>
      <top style="thin">
        <color theme="1" tint="0.49998000264167786"/>
      </top>
      <bottom style="medium">
        <color theme="0" tint="-0.4999699890613556"/>
      </bottom>
    </border>
    <border>
      <left style="medium">
        <color theme="1" tint="0.49998000264167786"/>
      </left>
      <right style="thin">
        <color theme="1" tint="0.49998000264167786"/>
      </right>
      <top>
        <color indexed="63"/>
      </top>
      <bottom style="thin">
        <color theme="1" tint="0.49998000264167786"/>
      </bottom>
    </border>
    <border>
      <left style="dotted"/>
      <right>
        <color indexed="63"/>
      </right>
      <top style="thin"/>
      <bottom>
        <color indexed="63"/>
      </bottom>
    </border>
    <border>
      <left style="dotted"/>
      <right>
        <color indexed="63"/>
      </right>
      <top style="thin"/>
      <bottom style="thin"/>
    </border>
    <border>
      <left>
        <color indexed="63"/>
      </left>
      <right style="dotted"/>
      <top style="thin"/>
      <bottom style="thin"/>
    </border>
    <border>
      <left style="dotted"/>
      <right>
        <color indexed="63"/>
      </right>
      <top>
        <color indexed="63"/>
      </top>
      <bottom style="hair"/>
    </border>
    <border>
      <left>
        <color indexed="63"/>
      </left>
      <right style="dotted"/>
      <top style="hair"/>
      <bottom style="hair"/>
    </border>
    <border>
      <left style="dotted"/>
      <right>
        <color indexed="63"/>
      </right>
      <top>
        <color indexed="63"/>
      </top>
      <bottom style="thin"/>
    </border>
    <border>
      <left>
        <color indexed="63"/>
      </left>
      <right style="dotted"/>
      <top style="hair"/>
      <bottom style="thin"/>
    </border>
    <border>
      <left>
        <color indexed="63"/>
      </left>
      <right style="dotted">
        <color theme="1" tint="0.49998000264167786"/>
      </right>
      <top style="medium">
        <color theme="1" tint="0.49998000264167786"/>
      </top>
      <bottom style="hair">
        <color theme="1" tint="0.49998000264167786"/>
      </bottom>
    </border>
    <border>
      <left>
        <color indexed="63"/>
      </left>
      <right style="dotted">
        <color theme="1" tint="0.49998000264167786"/>
      </right>
      <top style="hair">
        <color theme="1" tint="0.49998000264167786"/>
      </top>
      <bottom style="hair">
        <color theme="1" tint="0.49998000264167786"/>
      </bottom>
    </border>
    <border>
      <left>
        <color indexed="63"/>
      </left>
      <right style="medium">
        <color theme="1" tint="0.49998000264167786"/>
      </right>
      <top style="medium">
        <color theme="1" tint="0.49998000264167786"/>
      </top>
      <bottom style="hair">
        <color theme="1" tint="0.49998000264167786"/>
      </bottom>
    </border>
    <border>
      <left>
        <color indexed="63"/>
      </left>
      <right style="dotted">
        <color theme="1" tint="0.49998000264167786"/>
      </right>
      <top style="medium">
        <color theme="1" tint="0.49998000264167786"/>
      </top>
      <bottom style="medium">
        <color theme="1" tint="0.49998000264167786"/>
      </bottom>
    </border>
    <border>
      <left style="dotted">
        <color theme="1" tint="0.49998000264167786"/>
      </left>
      <right/>
      <top style="medium">
        <color theme="1" tint="0.49998000264167786"/>
      </top>
      <bottom style="medium">
        <color theme="1" tint="0.49998000264167786"/>
      </bottom>
    </border>
    <border>
      <left style="dotted">
        <color theme="1" tint="0.49998000264167786"/>
      </left>
      <right style="dotted">
        <color theme="1" tint="0.49998000264167786"/>
      </right>
      <top style="hair">
        <color theme="1" tint="0.49998000264167786"/>
      </top>
      <bottom>
        <color indexed="63"/>
      </bottom>
    </border>
    <border>
      <left style="thin"/>
      <right/>
      <top style="dotted">
        <color theme="1" tint="0.49998000264167786"/>
      </top>
      <bottom style="dotted">
        <color theme="1" tint="0.49998000264167786"/>
      </bottom>
    </border>
    <border>
      <left/>
      <right style="thin"/>
      <top style="dotted">
        <color theme="1" tint="0.49998000264167786"/>
      </top>
      <bottom style="dotted">
        <color theme="1" tint="0.49998000264167786"/>
      </bottom>
    </border>
    <border>
      <left style="thin"/>
      <right/>
      <top style="dotted">
        <color theme="1" tint="0.49998000264167786"/>
      </top>
      <bottom style="thin"/>
    </border>
    <border>
      <left/>
      <right/>
      <top style="dotted">
        <color theme="1" tint="0.49998000264167786"/>
      </top>
      <bottom style="thin"/>
    </border>
    <border>
      <left/>
      <right style="thin"/>
      <top style="dotted">
        <color theme="1" tint="0.49998000264167786"/>
      </top>
      <bottom style="thin"/>
    </border>
    <border>
      <left style="thin"/>
      <right style="thin"/>
      <top style="dotted">
        <color theme="0" tint="-0.4999699890613556"/>
      </top>
      <bottom style="dotted">
        <color theme="0" tint="-0.4999699890613556"/>
      </bottom>
    </border>
    <border>
      <left style="thin"/>
      <right style="thin"/>
      <top style="dotted">
        <color theme="0" tint="-0.4999699890613556"/>
      </top>
      <bottom style="thin"/>
    </border>
    <border>
      <left style="thin"/>
      <right style="thin"/>
      <top style="thin"/>
      <bottom style="dotted">
        <color theme="0" tint="-0.4999699890613556"/>
      </bottom>
    </border>
    <border>
      <left style="thin"/>
      <right style="thin"/>
      <top style="hair"/>
      <bottom style="dotted">
        <color theme="0" tint="-0.4999699890613556"/>
      </bottom>
    </border>
    <border>
      <left style="thin"/>
      <right>
        <color indexed="63"/>
      </right>
      <top style="hair"/>
      <bottom style="hair"/>
    </border>
    <border>
      <left style="thin"/>
      <right/>
      <top style="thin"/>
      <bottom style="dotted">
        <color theme="1" tint="0.49998000264167786"/>
      </bottom>
    </border>
    <border>
      <left/>
      <right/>
      <top style="thin"/>
      <bottom style="dotted">
        <color theme="1" tint="0.49998000264167786"/>
      </bottom>
    </border>
    <border>
      <left/>
      <right style="thin"/>
      <top style="thin"/>
      <bottom style="dotted">
        <color theme="1" tint="0.49998000264167786"/>
      </bottom>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2" fillId="14" borderId="0" applyNumberFormat="0" applyBorder="0" applyAlignment="0" applyProtection="0"/>
    <xf numFmtId="0" fontId="132" fillId="15" borderId="0" applyNumberFormat="0" applyBorder="0" applyAlignment="0" applyProtection="0"/>
    <xf numFmtId="0" fontId="132" fillId="16" borderId="0" applyNumberFormat="0" applyBorder="0" applyAlignment="0" applyProtection="0"/>
    <xf numFmtId="0" fontId="132" fillId="17" borderId="0" applyNumberFormat="0" applyBorder="0" applyAlignment="0" applyProtection="0"/>
    <xf numFmtId="0" fontId="132" fillId="18" borderId="0" applyNumberFormat="0" applyBorder="0" applyAlignment="0" applyProtection="0"/>
    <xf numFmtId="0" fontId="132" fillId="19" borderId="0" applyNumberFormat="0" applyBorder="0" applyAlignment="0" applyProtection="0"/>
    <xf numFmtId="0" fontId="132" fillId="20" borderId="0" applyNumberFormat="0" applyBorder="0" applyAlignment="0" applyProtection="0"/>
    <xf numFmtId="0" fontId="132" fillId="21" borderId="0" applyNumberFormat="0" applyBorder="0" applyAlignment="0" applyProtection="0"/>
    <xf numFmtId="0" fontId="132" fillId="22" borderId="0" applyNumberFormat="0" applyBorder="0" applyAlignment="0" applyProtection="0"/>
    <xf numFmtId="0" fontId="132" fillId="23" borderId="0" applyNumberFormat="0" applyBorder="0" applyAlignment="0" applyProtection="0"/>
    <xf numFmtId="0" fontId="132" fillId="24" borderId="0" applyNumberFormat="0" applyBorder="0" applyAlignment="0" applyProtection="0"/>
    <xf numFmtId="0" fontId="132" fillId="25" borderId="0" applyNumberFormat="0" applyBorder="0" applyAlignment="0" applyProtection="0"/>
    <xf numFmtId="0" fontId="133" fillId="0" borderId="0" applyNumberFormat="0" applyFill="0" applyBorder="0" applyAlignment="0" applyProtection="0"/>
    <xf numFmtId="0" fontId="134" fillId="26" borderId="1" applyNumberFormat="0" applyAlignment="0" applyProtection="0"/>
    <xf numFmtId="0" fontId="1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136" fillId="0" borderId="3" applyNumberFormat="0" applyFill="0" applyAlignment="0" applyProtection="0"/>
    <xf numFmtId="0" fontId="137" fillId="29" borderId="0" applyNumberFormat="0" applyBorder="0" applyAlignment="0" applyProtection="0"/>
    <xf numFmtId="0" fontId="138" fillId="30" borderId="4" applyNumberFormat="0" applyAlignment="0" applyProtection="0"/>
    <xf numFmtId="0" fontId="1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0" fillId="0" borderId="5" applyNumberFormat="0" applyFill="0" applyAlignment="0" applyProtection="0"/>
    <xf numFmtId="0" fontId="141" fillId="0" borderId="6" applyNumberFormat="0" applyFill="0" applyAlignment="0" applyProtection="0"/>
    <xf numFmtId="0" fontId="142" fillId="0" borderId="7" applyNumberFormat="0" applyFill="0" applyAlignment="0" applyProtection="0"/>
    <xf numFmtId="0" fontId="142" fillId="0" borderId="0" applyNumberFormat="0" applyFill="0" applyBorder="0" applyAlignment="0" applyProtection="0"/>
    <xf numFmtId="0" fontId="143" fillId="0" borderId="8" applyNumberFormat="0" applyFill="0" applyAlignment="0" applyProtection="0"/>
    <xf numFmtId="0" fontId="144" fillId="30" borderId="9" applyNumberFormat="0" applyAlignment="0" applyProtection="0"/>
    <xf numFmtId="0" fontId="1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6" fillId="31" borderId="4" applyNumberFormat="0" applyAlignment="0" applyProtection="0"/>
    <xf numFmtId="0" fontId="147" fillId="32" borderId="0" applyNumberFormat="0" applyBorder="0" applyAlignment="0" applyProtection="0"/>
  </cellStyleXfs>
  <cellXfs count="1094">
    <xf numFmtId="0" fontId="0" fillId="0" borderId="0" xfId="0" applyFont="1" applyAlignment="1">
      <alignment vertical="center"/>
    </xf>
    <xf numFmtId="38" fontId="148" fillId="0" borderId="0" xfId="48" applyFont="1" applyFill="1" applyAlignment="1">
      <alignment vertical="center"/>
    </xf>
    <xf numFmtId="40" fontId="148" fillId="0" borderId="0" xfId="48" applyNumberFormat="1" applyFont="1" applyFill="1" applyBorder="1" applyAlignment="1">
      <alignment horizontal="center" vertical="center"/>
    </xf>
    <xf numFmtId="38" fontId="148" fillId="0" borderId="0" xfId="48" applyFont="1" applyFill="1" applyAlignment="1">
      <alignment horizontal="center" vertical="center"/>
    </xf>
    <xf numFmtId="38" fontId="148" fillId="0" borderId="0" xfId="48" applyFont="1" applyFill="1" applyAlignment="1">
      <alignment vertical="center" shrinkToFit="1"/>
    </xf>
    <xf numFmtId="38" fontId="148" fillId="0" borderId="0" xfId="48" applyFont="1" applyFill="1" applyAlignment="1">
      <alignment vertical="center"/>
    </xf>
    <xf numFmtId="38" fontId="149" fillId="0" borderId="0" xfId="48" applyFont="1" applyFill="1" applyAlignment="1">
      <alignment horizontal="center" vertical="center"/>
    </xf>
    <xf numFmtId="38" fontId="149" fillId="0" borderId="0" xfId="48" applyFont="1" applyFill="1" applyAlignment="1">
      <alignment horizontal="center" vertical="center" wrapText="1"/>
    </xf>
    <xf numFmtId="40" fontId="150" fillId="0" borderId="10" xfId="48" applyNumberFormat="1" applyFont="1" applyFill="1" applyBorder="1" applyAlignment="1">
      <alignment horizontal="center" vertical="center"/>
    </xf>
    <xf numFmtId="0" fontId="0" fillId="33" borderId="0" xfId="0" applyFill="1" applyAlignment="1">
      <alignment vertical="center"/>
    </xf>
    <xf numFmtId="40" fontId="151" fillId="0" borderId="10" xfId="48" applyNumberFormat="1" applyFont="1" applyFill="1" applyBorder="1" applyAlignment="1">
      <alignment horizontal="center" vertical="center"/>
    </xf>
    <xf numFmtId="38" fontId="148" fillId="34" borderId="0" xfId="48" applyFont="1" applyFill="1" applyAlignment="1">
      <alignment vertical="center"/>
    </xf>
    <xf numFmtId="38" fontId="148" fillId="34" borderId="0" xfId="48" applyFont="1" applyFill="1" applyAlignment="1">
      <alignment vertical="center" shrinkToFit="1"/>
    </xf>
    <xf numFmtId="38" fontId="148" fillId="0" borderId="0" xfId="48" applyFont="1" applyFill="1" applyAlignment="1">
      <alignment horizontal="right" vertical="center"/>
    </xf>
    <xf numFmtId="38" fontId="152" fillId="0" borderId="11" xfId="48" applyFont="1" applyFill="1" applyBorder="1" applyAlignment="1">
      <alignment vertical="center"/>
    </xf>
    <xf numFmtId="38" fontId="152" fillId="0" borderId="12" xfId="48" applyFont="1" applyFill="1" applyBorder="1" applyAlignment="1">
      <alignment vertical="center"/>
    </xf>
    <xf numFmtId="38" fontId="152" fillId="0" borderId="10" xfId="48" applyFont="1" applyFill="1" applyBorder="1" applyAlignment="1">
      <alignment vertical="center"/>
    </xf>
    <xf numFmtId="38" fontId="148" fillId="0" borderId="10" xfId="48" applyFont="1" applyFill="1" applyBorder="1" applyAlignment="1">
      <alignment vertical="center"/>
    </xf>
    <xf numFmtId="38" fontId="148" fillId="34" borderId="0" xfId="48" applyFont="1" applyFill="1" applyAlignment="1">
      <alignment vertical="center"/>
    </xf>
    <xf numFmtId="38" fontId="152" fillId="0" borderId="10" xfId="48" applyFont="1" applyFill="1" applyBorder="1" applyAlignment="1">
      <alignment horizontal="center" vertical="center"/>
    </xf>
    <xf numFmtId="0" fontId="153" fillId="0" borderId="0" xfId="0" applyFont="1" applyFill="1" applyAlignment="1">
      <alignment horizontal="left" vertical="center"/>
    </xf>
    <xf numFmtId="0" fontId="5" fillId="0" borderId="0" xfId="0" applyFont="1" applyFill="1" applyAlignment="1">
      <alignment horizontal="left" vertical="center"/>
    </xf>
    <xf numFmtId="0" fontId="154" fillId="0" borderId="0" xfId="0" applyFont="1" applyFill="1" applyAlignment="1">
      <alignment horizontal="left" vertical="center"/>
    </xf>
    <xf numFmtId="0" fontId="5" fillId="0" borderId="0" xfId="0" applyFont="1" applyFill="1" applyBorder="1" applyAlignment="1">
      <alignment vertical="center" wrapText="1"/>
    </xf>
    <xf numFmtId="0" fontId="153" fillId="0" borderId="0" xfId="0" applyFont="1" applyFill="1" applyAlignment="1">
      <alignment horizontal="left" vertical="center" wrapText="1"/>
    </xf>
    <xf numFmtId="0" fontId="5" fillId="0" borderId="0" xfId="0" applyFont="1" applyFill="1" applyAlignment="1">
      <alignment horizontal="center" vertical="top"/>
    </xf>
    <xf numFmtId="0" fontId="153" fillId="0" borderId="0" xfId="0" applyFont="1" applyFill="1" applyAlignment="1">
      <alignment horizontal="left" vertical="top"/>
    </xf>
    <xf numFmtId="0" fontId="5" fillId="0" borderId="0" xfId="0" applyFont="1" applyFill="1" applyAlignment="1">
      <alignment vertical="center" wrapText="1"/>
    </xf>
    <xf numFmtId="49" fontId="155" fillId="0" borderId="0" xfId="0" applyNumberFormat="1" applyFont="1" applyFill="1" applyAlignment="1">
      <alignment horizontal="center" vertical="top" shrinkToFit="1"/>
    </xf>
    <xf numFmtId="0" fontId="5" fillId="0" borderId="0" xfId="0" applyFont="1" applyFill="1" applyAlignment="1">
      <alignment horizontal="left" vertical="top"/>
    </xf>
    <xf numFmtId="178" fontId="153" fillId="0" borderId="0" xfId="0" applyNumberFormat="1" applyFont="1" applyFill="1" applyAlignment="1">
      <alignment horizontal="left" vertical="center"/>
    </xf>
    <xf numFmtId="0" fontId="5" fillId="33" borderId="13" xfId="0" applyFont="1" applyFill="1" applyBorder="1" applyAlignment="1">
      <alignment horizontal="center" vertical="center" textRotation="255" shrinkToFit="1"/>
    </xf>
    <xf numFmtId="0" fontId="0" fillId="0" borderId="0" xfId="0" applyFill="1" applyAlignment="1">
      <alignment vertical="center"/>
    </xf>
    <xf numFmtId="0" fontId="156" fillId="33" borderId="0" xfId="0" applyFont="1" applyFill="1" applyAlignment="1">
      <alignment vertical="center"/>
    </xf>
    <xf numFmtId="38" fontId="0" fillId="33" borderId="0" xfId="0" applyNumberFormat="1" applyFill="1" applyAlignment="1">
      <alignment vertical="center"/>
    </xf>
    <xf numFmtId="0" fontId="157" fillId="33" borderId="0" xfId="0" applyFont="1" applyFill="1" applyAlignment="1">
      <alignment/>
    </xf>
    <xf numFmtId="0" fontId="158" fillId="35" borderId="14" xfId="0" applyFont="1" applyFill="1" applyBorder="1" applyAlignment="1">
      <alignment horizontal="center" vertical="center" shrinkToFit="1"/>
    </xf>
    <xf numFmtId="0" fontId="158" fillId="36" borderId="14" xfId="0" applyFont="1" applyFill="1" applyBorder="1" applyAlignment="1">
      <alignment horizontal="center" vertical="center" shrinkToFit="1"/>
    </xf>
    <xf numFmtId="0" fontId="158" fillId="7" borderId="14" xfId="0" applyFont="1" applyFill="1" applyBorder="1" applyAlignment="1">
      <alignment horizontal="center" vertical="center" shrinkToFit="1"/>
    </xf>
    <xf numFmtId="0" fontId="158" fillId="37" borderId="14" xfId="0" applyFont="1" applyFill="1" applyBorder="1" applyAlignment="1">
      <alignment horizontal="center" vertical="center" shrinkToFit="1"/>
    </xf>
    <xf numFmtId="0" fontId="6" fillId="0" borderId="0" xfId="0" applyFont="1" applyFill="1" applyAlignment="1">
      <alignment horizontal="left" vertical="center"/>
    </xf>
    <xf numFmtId="0" fontId="159" fillId="0" borderId="0" xfId="0" applyFont="1" applyFill="1" applyAlignment="1">
      <alignment horizontal="left" vertical="center"/>
    </xf>
    <xf numFmtId="0" fontId="160" fillId="0" borderId="0" xfId="0" applyFont="1" applyFill="1" applyAlignment="1">
      <alignment horizontal="left" vertical="center"/>
    </xf>
    <xf numFmtId="0" fontId="8" fillId="0" borderId="0" xfId="0" applyFont="1" applyFill="1" applyAlignment="1">
      <alignment horizontal="left" vertical="center"/>
    </xf>
    <xf numFmtId="0" fontId="155" fillId="0" borderId="0" xfId="0" applyFont="1" applyFill="1" applyAlignment="1">
      <alignment horizontal="left" vertical="center"/>
    </xf>
    <xf numFmtId="0" fontId="158" fillId="33" borderId="14" xfId="0" applyFont="1" applyFill="1" applyBorder="1" applyAlignment="1">
      <alignment horizontal="center" vertical="center" wrapText="1" shrinkToFit="1"/>
    </xf>
    <xf numFmtId="0" fontId="158" fillId="2" borderId="14" xfId="0" applyFont="1" applyFill="1" applyBorder="1" applyAlignment="1">
      <alignment horizontal="center" vertical="center" wrapText="1" shrinkToFit="1"/>
    </xf>
    <xf numFmtId="0" fontId="161" fillId="0" borderId="0" xfId="0" applyFont="1" applyFill="1" applyAlignment="1">
      <alignment horizontal="left" vertical="center"/>
    </xf>
    <xf numFmtId="0" fontId="162" fillId="19" borderId="15" xfId="0" applyFont="1" applyFill="1" applyBorder="1" applyAlignment="1">
      <alignment horizontal="center" vertical="center"/>
    </xf>
    <xf numFmtId="0" fontId="162" fillId="19" borderId="16" xfId="0" applyFont="1" applyFill="1" applyBorder="1" applyAlignment="1">
      <alignment horizontal="center" vertical="center"/>
    </xf>
    <xf numFmtId="0" fontId="162" fillId="19" borderId="17" xfId="0" applyFont="1" applyFill="1" applyBorder="1" applyAlignment="1">
      <alignment horizontal="center" vertical="center"/>
    </xf>
    <xf numFmtId="0" fontId="163" fillId="33" borderId="0" xfId="0" applyFont="1" applyFill="1" applyAlignment="1">
      <alignment/>
    </xf>
    <xf numFmtId="49" fontId="164" fillId="0" borderId="18" xfId="0" applyNumberFormat="1" applyFont="1" applyFill="1" applyBorder="1" applyAlignment="1">
      <alignment horizontal="center" vertical="center"/>
    </xf>
    <xf numFmtId="49" fontId="164" fillId="0" borderId="19" xfId="0" applyNumberFormat="1" applyFont="1" applyFill="1" applyBorder="1" applyAlignment="1">
      <alignment horizontal="center" vertical="center"/>
    </xf>
    <xf numFmtId="49" fontId="164" fillId="0" borderId="20" xfId="0" applyNumberFormat="1" applyFont="1" applyFill="1" applyBorder="1" applyAlignment="1">
      <alignment horizontal="center" vertical="center"/>
    </xf>
    <xf numFmtId="0" fontId="165" fillId="38" borderId="0" xfId="0" applyFont="1" applyFill="1" applyAlignment="1">
      <alignment vertical="center"/>
    </xf>
    <xf numFmtId="0" fontId="166" fillId="0" borderId="0" xfId="0" applyFont="1" applyFill="1" applyAlignment="1">
      <alignment horizontal="left" vertical="center"/>
    </xf>
    <xf numFmtId="40" fontId="167" fillId="0" borderId="0" xfId="48" applyNumberFormat="1" applyFont="1" applyFill="1" applyBorder="1" applyAlignment="1">
      <alignment horizontal="center" vertical="center"/>
    </xf>
    <xf numFmtId="38" fontId="168" fillId="0" borderId="0" xfId="48" applyFont="1" applyFill="1" applyAlignment="1">
      <alignment vertical="center"/>
    </xf>
    <xf numFmtId="38" fontId="0" fillId="3" borderId="10" xfId="48" applyFont="1" applyFill="1" applyBorder="1" applyAlignment="1">
      <alignment horizontal="center" vertical="center"/>
    </xf>
    <xf numFmtId="38" fontId="169" fillId="3" borderId="10" xfId="48" applyFont="1" applyFill="1" applyBorder="1" applyAlignment="1">
      <alignment horizontal="center" vertical="center" wrapText="1"/>
    </xf>
    <xf numFmtId="38" fontId="156" fillId="34" borderId="0" xfId="48" applyFont="1" applyFill="1" applyAlignment="1">
      <alignment vertical="center"/>
    </xf>
    <xf numFmtId="38" fontId="148" fillId="0" borderId="11" xfId="48" applyFont="1" applyFill="1" applyBorder="1" applyAlignment="1">
      <alignment vertical="center"/>
    </xf>
    <xf numFmtId="38" fontId="148" fillId="0" borderId="12" xfId="48" applyFont="1" applyFill="1" applyBorder="1" applyAlignment="1">
      <alignment vertical="center"/>
    </xf>
    <xf numFmtId="38" fontId="152" fillId="0" borderId="21" xfId="48" applyFont="1" applyFill="1" applyBorder="1" applyAlignment="1">
      <alignment vertical="center"/>
    </xf>
    <xf numFmtId="38" fontId="148" fillId="0" borderId="21" xfId="48" applyFont="1" applyFill="1" applyBorder="1" applyAlignment="1">
      <alignment vertical="center"/>
    </xf>
    <xf numFmtId="38" fontId="152" fillId="0" borderId="22" xfId="48" applyFont="1" applyFill="1" applyBorder="1" applyAlignment="1">
      <alignment vertical="center"/>
    </xf>
    <xf numFmtId="38" fontId="148" fillId="0" borderId="22" xfId="48" applyFont="1" applyFill="1" applyBorder="1" applyAlignment="1">
      <alignment vertical="center"/>
    </xf>
    <xf numFmtId="38" fontId="152" fillId="0" borderId="23" xfId="48" applyFont="1" applyFill="1" applyBorder="1" applyAlignment="1">
      <alignment vertical="center"/>
    </xf>
    <xf numFmtId="38" fontId="148" fillId="0" borderId="23" xfId="48" applyFont="1" applyFill="1" applyBorder="1" applyAlignment="1">
      <alignment vertical="center"/>
    </xf>
    <xf numFmtId="38" fontId="170" fillId="0" borderId="0" xfId="48" applyFont="1" applyFill="1" applyAlignment="1">
      <alignment vertical="center"/>
    </xf>
    <xf numFmtId="38" fontId="171" fillId="0" borderId="0" xfId="48" applyFont="1" applyFill="1" applyAlignment="1">
      <alignment vertical="center"/>
    </xf>
    <xf numFmtId="38" fontId="0" fillId="3" borderId="10" xfId="48" applyFont="1" applyFill="1" applyBorder="1" applyAlignment="1">
      <alignment horizontal="center" vertical="center"/>
    </xf>
    <xf numFmtId="38" fontId="172" fillId="0" borderId="0" xfId="48" applyFont="1" applyFill="1" applyAlignment="1">
      <alignment/>
    </xf>
    <xf numFmtId="38" fontId="173" fillId="0" borderId="0" xfId="48" applyFont="1" applyFill="1" applyAlignment="1">
      <alignment/>
    </xf>
    <xf numFmtId="38" fontId="174" fillId="34" borderId="0" xfId="48" applyFont="1" applyFill="1" applyAlignment="1">
      <alignment horizontal="center" vertical="center"/>
    </xf>
    <xf numFmtId="38" fontId="148" fillId="34" borderId="0" xfId="48" applyFont="1" applyFill="1" applyAlignment="1">
      <alignment horizontal="center" vertical="center"/>
    </xf>
    <xf numFmtId="38" fontId="148" fillId="0" borderId="24" xfId="48" applyFont="1" applyFill="1" applyBorder="1" applyAlignment="1">
      <alignment horizontal="center" vertical="center"/>
    </xf>
    <xf numFmtId="38" fontId="152" fillId="0" borderId="24" xfId="48" applyFont="1" applyFill="1" applyBorder="1" applyAlignment="1">
      <alignment horizontal="center" vertical="center"/>
    </xf>
    <xf numFmtId="38" fontId="148" fillId="0" borderId="25" xfId="48" applyFont="1" applyFill="1" applyBorder="1" applyAlignment="1">
      <alignment vertical="center"/>
    </xf>
    <xf numFmtId="38" fontId="148" fillId="0" borderId="26" xfId="48" applyFont="1" applyFill="1" applyBorder="1" applyAlignment="1">
      <alignment horizontal="center" vertical="center"/>
    </xf>
    <xf numFmtId="38" fontId="152" fillId="0" borderId="26" xfId="48" applyFont="1" applyFill="1" applyBorder="1" applyAlignment="1">
      <alignment horizontal="center" vertical="center"/>
    </xf>
    <xf numFmtId="38" fontId="148" fillId="0" borderId="27" xfId="48" applyFont="1" applyFill="1" applyBorder="1" applyAlignment="1">
      <alignment vertical="center"/>
    </xf>
    <xf numFmtId="38" fontId="148" fillId="0" borderId="28" xfId="48" applyFont="1" applyFill="1" applyBorder="1" applyAlignment="1">
      <alignment horizontal="center" vertical="center"/>
    </xf>
    <xf numFmtId="38" fontId="152" fillId="0" borderId="28" xfId="48" applyFont="1" applyFill="1" applyBorder="1" applyAlignment="1">
      <alignment horizontal="center" vertical="center"/>
    </xf>
    <xf numFmtId="38" fontId="148" fillId="0" borderId="29" xfId="48" applyFont="1" applyFill="1" applyBorder="1" applyAlignment="1">
      <alignment vertical="center"/>
    </xf>
    <xf numFmtId="38" fontId="148" fillId="6" borderId="24" xfId="48" applyFont="1" applyFill="1" applyBorder="1" applyAlignment="1">
      <alignment vertical="center" shrinkToFit="1"/>
    </xf>
    <xf numFmtId="38" fontId="150" fillId="0" borderId="30" xfId="48" applyFont="1" applyFill="1" applyBorder="1" applyAlignment="1">
      <alignment vertical="center" shrinkToFit="1"/>
    </xf>
    <xf numFmtId="38" fontId="148" fillId="6" borderId="26" xfId="48" applyFont="1" applyFill="1" applyBorder="1" applyAlignment="1">
      <alignment vertical="center" shrinkToFit="1"/>
    </xf>
    <xf numFmtId="38" fontId="150" fillId="3" borderId="30" xfId="48" applyFont="1" applyFill="1" applyBorder="1" applyAlignment="1">
      <alignment vertical="center" shrinkToFit="1"/>
    </xf>
    <xf numFmtId="38" fontId="148" fillId="3" borderId="26" xfId="48" applyFont="1" applyFill="1" applyBorder="1" applyAlignment="1">
      <alignment vertical="center" shrinkToFit="1"/>
    </xf>
    <xf numFmtId="38" fontId="148" fillId="4" borderId="26" xfId="48" applyFont="1" applyFill="1" applyBorder="1" applyAlignment="1">
      <alignment vertical="center" shrinkToFit="1"/>
    </xf>
    <xf numFmtId="38" fontId="150" fillId="0" borderId="31" xfId="48" applyFont="1" applyFill="1" applyBorder="1" applyAlignment="1">
      <alignment vertical="center" shrinkToFit="1"/>
    </xf>
    <xf numFmtId="38" fontId="175" fillId="0" borderId="10" xfId="48" applyFont="1" applyFill="1" applyBorder="1" applyAlignment="1">
      <alignment horizontal="center" vertical="center" shrinkToFit="1"/>
    </xf>
    <xf numFmtId="38" fontId="175" fillId="6" borderId="10" xfId="48" applyFont="1" applyFill="1" applyBorder="1" applyAlignment="1">
      <alignment vertical="center" shrinkToFit="1"/>
    </xf>
    <xf numFmtId="38" fontId="152" fillId="6" borderId="10" xfId="48" applyFont="1" applyFill="1" applyBorder="1" applyAlignment="1">
      <alignment vertical="center"/>
    </xf>
    <xf numFmtId="38" fontId="148" fillId="6" borderId="10" xfId="48" applyFont="1" applyFill="1" applyBorder="1" applyAlignment="1">
      <alignment vertical="center"/>
    </xf>
    <xf numFmtId="38" fontId="175" fillId="3" borderId="10" xfId="48" applyFont="1" applyFill="1" applyBorder="1" applyAlignment="1">
      <alignment vertical="center" shrinkToFit="1"/>
    </xf>
    <xf numFmtId="38" fontId="152" fillId="3" borderId="10" xfId="48" applyFont="1" applyFill="1" applyBorder="1" applyAlignment="1">
      <alignment vertical="center"/>
    </xf>
    <xf numFmtId="38" fontId="148" fillId="3" borderId="10" xfId="48" applyFont="1" applyFill="1" applyBorder="1" applyAlignment="1">
      <alignment vertical="center"/>
    </xf>
    <xf numFmtId="0" fontId="176" fillId="39" borderId="14" xfId="0" applyFont="1" applyFill="1" applyBorder="1" applyAlignment="1">
      <alignment horizontal="center" vertical="center" shrinkToFit="1"/>
    </xf>
    <xf numFmtId="0" fontId="177" fillId="33" borderId="0" xfId="0" applyFont="1" applyFill="1" applyAlignment="1">
      <alignment horizontal="left" vertical="top" wrapText="1"/>
    </xf>
    <xf numFmtId="0" fontId="5" fillId="0" borderId="0" xfId="0" applyFont="1" applyFill="1" applyAlignment="1">
      <alignment horizontal="left" vertical="top" wrapText="1"/>
    </xf>
    <xf numFmtId="0" fontId="13" fillId="0" borderId="0" xfId="0" applyFont="1" applyFill="1" applyBorder="1" applyAlignment="1">
      <alignment horizontal="left" vertical="center" wrapText="1"/>
    </xf>
    <xf numFmtId="49" fontId="8" fillId="0" borderId="32" xfId="0" applyNumberFormat="1" applyFont="1" applyFill="1" applyBorder="1" applyAlignment="1">
      <alignment horizontal="center" vertical="center"/>
    </xf>
    <xf numFmtId="49" fontId="8" fillId="0" borderId="18" xfId="0" applyNumberFormat="1" applyFont="1" applyFill="1" applyBorder="1" applyAlignment="1">
      <alignment horizontal="center" vertical="center"/>
    </xf>
    <xf numFmtId="49" fontId="8" fillId="0" borderId="33" xfId="0" applyNumberFormat="1" applyFont="1" applyFill="1" applyBorder="1" applyAlignment="1">
      <alignment horizontal="center" vertical="center"/>
    </xf>
    <xf numFmtId="49" fontId="8" fillId="0" borderId="34" xfId="0" applyNumberFormat="1" applyFont="1" applyFill="1" applyBorder="1" applyAlignment="1">
      <alignment horizontal="center" vertical="center"/>
    </xf>
    <xf numFmtId="0" fontId="155" fillId="40" borderId="35" xfId="0" applyFont="1" applyFill="1" applyBorder="1" applyAlignment="1">
      <alignment horizontal="center" vertical="center"/>
    </xf>
    <xf numFmtId="0" fontId="178" fillId="0" borderId="36" xfId="0" applyFont="1" applyFill="1" applyBorder="1" applyAlignment="1" applyProtection="1">
      <alignment horizontal="center" vertical="center"/>
      <protection locked="0"/>
    </xf>
    <xf numFmtId="0" fontId="15" fillId="0" borderId="36" xfId="0" applyFont="1" applyFill="1" applyBorder="1" applyAlignment="1" applyProtection="1">
      <alignment horizontal="center" vertical="center" shrinkToFit="1"/>
      <protection locked="0"/>
    </xf>
    <xf numFmtId="0" fontId="179" fillId="0" borderId="15" xfId="0" applyFont="1" applyFill="1" applyBorder="1" applyAlignment="1" applyProtection="1">
      <alignment horizontal="center" vertical="center" shrinkToFit="1"/>
      <protection locked="0"/>
    </xf>
    <xf numFmtId="0" fontId="180" fillId="0" borderId="16" xfId="0" applyFont="1" applyFill="1" applyBorder="1" applyAlignment="1" applyProtection="1">
      <alignment vertical="center" shrinkToFit="1"/>
      <protection locked="0"/>
    </xf>
    <xf numFmtId="0" fontId="152" fillId="0" borderId="17" xfId="0" applyFont="1" applyFill="1" applyBorder="1" applyAlignment="1" applyProtection="1">
      <alignment vertical="center" wrapText="1"/>
      <protection locked="0"/>
    </xf>
    <xf numFmtId="0" fontId="152" fillId="0" borderId="17" xfId="0" applyFont="1" applyFill="1" applyBorder="1" applyAlignment="1" applyProtection="1">
      <alignment vertical="center"/>
      <protection locked="0"/>
    </xf>
    <xf numFmtId="0" fontId="22" fillId="0" borderId="0" xfId="0" applyFont="1" applyFill="1" applyAlignment="1">
      <alignment horizontal="left" vertical="center"/>
    </xf>
    <xf numFmtId="0" fontId="16" fillId="0" borderId="37" xfId="0" applyFont="1" applyFill="1" applyBorder="1" applyAlignment="1" applyProtection="1">
      <alignment horizontal="center" vertical="center" shrinkToFit="1"/>
      <protection locked="0"/>
    </xf>
    <xf numFmtId="0" fontId="16" fillId="0" borderId="38" xfId="0" applyFont="1" applyFill="1" applyBorder="1" applyAlignment="1" applyProtection="1">
      <alignment horizontal="center" vertical="center" shrinkToFit="1"/>
      <protection locked="0"/>
    </xf>
    <xf numFmtId="0" fontId="158" fillId="36" borderId="39" xfId="0" applyFont="1" applyFill="1" applyBorder="1" applyAlignment="1">
      <alignment horizontal="left" vertical="center" shrinkToFit="1"/>
    </xf>
    <xf numFmtId="0" fontId="158" fillId="36" borderId="40" xfId="0" applyFont="1" applyFill="1" applyBorder="1" applyAlignment="1">
      <alignment horizontal="left" vertical="center" shrinkToFit="1"/>
    </xf>
    <xf numFmtId="0" fontId="158" fillId="6" borderId="39" xfId="0" applyFont="1" applyFill="1" applyBorder="1" applyAlignment="1">
      <alignment horizontal="left" vertical="center" shrinkToFit="1"/>
    </xf>
    <xf numFmtId="0" fontId="158" fillId="6" borderId="40" xfId="0" applyFont="1" applyFill="1" applyBorder="1" applyAlignment="1">
      <alignment horizontal="left" vertical="center" shrinkToFit="1"/>
    </xf>
    <xf numFmtId="0" fontId="158" fillId="7" borderId="39" xfId="0" applyFont="1" applyFill="1" applyBorder="1" applyAlignment="1">
      <alignment horizontal="left" vertical="center" shrinkToFit="1"/>
    </xf>
    <xf numFmtId="0" fontId="158" fillId="7" borderId="40" xfId="0" applyFont="1" applyFill="1" applyBorder="1" applyAlignment="1">
      <alignment horizontal="left" vertical="center" shrinkToFit="1"/>
    </xf>
    <xf numFmtId="0" fontId="158" fillId="4" borderId="39" xfId="0" applyFont="1" applyFill="1" applyBorder="1" applyAlignment="1">
      <alignment horizontal="left" vertical="center" shrinkToFit="1"/>
    </xf>
    <xf numFmtId="0" fontId="158" fillId="4" borderId="40" xfId="0" applyFont="1" applyFill="1" applyBorder="1" applyAlignment="1">
      <alignment horizontal="left" vertical="center" shrinkToFit="1"/>
    </xf>
    <xf numFmtId="0" fontId="158" fillId="3" borderId="39" xfId="0" applyFont="1" applyFill="1" applyBorder="1" applyAlignment="1">
      <alignment horizontal="left" vertical="center" shrinkToFit="1"/>
    </xf>
    <xf numFmtId="0" fontId="158" fillId="3" borderId="40" xfId="0" applyFont="1" applyFill="1" applyBorder="1" applyAlignment="1">
      <alignment horizontal="left" vertical="center" shrinkToFit="1"/>
    </xf>
    <xf numFmtId="0" fontId="158" fillId="34" borderId="39" xfId="0" applyFont="1" applyFill="1" applyBorder="1" applyAlignment="1">
      <alignment horizontal="left" vertical="center" shrinkToFit="1"/>
    </xf>
    <xf numFmtId="0" fontId="158" fillId="34" borderId="40" xfId="0" applyFont="1" applyFill="1" applyBorder="1" applyAlignment="1">
      <alignment horizontal="left" vertical="center" shrinkToFit="1"/>
    </xf>
    <xf numFmtId="0" fontId="181" fillId="0" borderId="0" xfId="0" applyFont="1" applyFill="1" applyAlignment="1">
      <alignment horizontal="left" vertical="center"/>
    </xf>
    <xf numFmtId="0" fontId="182" fillId="0" borderId="0" xfId="0" applyFont="1" applyFill="1" applyAlignment="1">
      <alignment horizontal="left" vertical="center"/>
    </xf>
    <xf numFmtId="0" fontId="181" fillId="0" borderId="0" xfId="0" applyFont="1" applyFill="1" applyAlignment="1">
      <alignment horizontal="left" vertical="center" shrinkToFit="1"/>
    </xf>
    <xf numFmtId="0" fontId="183" fillId="0" borderId="0" xfId="0" applyFont="1" applyFill="1" applyAlignment="1">
      <alignment horizontal="left" vertical="center"/>
    </xf>
    <xf numFmtId="0" fontId="183" fillId="0" borderId="0" xfId="0" applyFont="1" applyFill="1" applyAlignment="1">
      <alignment vertical="center" wrapText="1"/>
    </xf>
    <xf numFmtId="0" fontId="183" fillId="0" borderId="0" xfId="0" applyFont="1" applyFill="1" applyAlignment="1">
      <alignment vertical="center"/>
    </xf>
    <xf numFmtId="0" fontId="181" fillId="0" borderId="0" xfId="0" applyFont="1" applyFill="1" applyAlignment="1">
      <alignment vertical="center" wrapText="1"/>
    </xf>
    <xf numFmtId="0" fontId="184" fillId="0" borderId="0" xfId="0" applyFont="1" applyFill="1" applyAlignment="1">
      <alignment horizontal="left" vertical="center"/>
    </xf>
    <xf numFmtId="0" fontId="185" fillId="0" borderId="0" xfId="0" applyFont="1" applyFill="1" applyAlignment="1">
      <alignment horizontal="left" vertical="center"/>
    </xf>
    <xf numFmtId="0" fontId="13" fillId="0" borderId="0" xfId="0" applyFont="1" applyFill="1" applyAlignment="1">
      <alignment vertical="center" wrapText="1"/>
    </xf>
    <xf numFmtId="0" fontId="186" fillId="0" borderId="0" xfId="0" applyFont="1" applyFill="1" applyAlignment="1">
      <alignment horizontal="left" vertical="center"/>
    </xf>
    <xf numFmtId="0" fontId="187" fillId="0" borderId="0" xfId="0" applyFont="1" applyFill="1" applyAlignment="1">
      <alignment horizontal="left" vertical="center"/>
    </xf>
    <xf numFmtId="0" fontId="188" fillId="0" borderId="0" xfId="0" applyFont="1" applyFill="1" applyAlignment="1">
      <alignment horizontal="left" vertical="center"/>
    </xf>
    <xf numFmtId="0" fontId="181" fillId="0" borderId="0" xfId="0" applyFont="1" applyFill="1" applyAlignment="1">
      <alignment vertical="center"/>
    </xf>
    <xf numFmtId="38" fontId="3" fillId="0" borderId="0" xfId="48" applyFont="1" applyFill="1" applyAlignment="1">
      <alignment horizontal="left"/>
    </xf>
    <xf numFmtId="38" fontId="189" fillId="0" borderId="0" xfId="48" applyFont="1" applyFill="1" applyAlignment="1">
      <alignment horizontal="center" vertical="top"/>
    </xf>
    <xf numFmtId="0" fontId="181" fillId="41" borderId="0" xfId="0" applyFont="1" applyFill="1" applyAlignment="1">
      <alignment horizontal="left" vertical="center"/>
    </xf>
    <xf numFmtId="0" fontId="181" fillId="41" borderId="0" xfId="0" applyFont="1" applyFill="1" applyAlignment="1">
      <alignment vertical="center" wrapText="1"/>
    </xf>
    <xf numFmtId="38" fontId="169" fillId="3" borderId="10" xfId="48" applyFont="1" applyFill="1" applyBorder="1" applyAlignment="1">
      <alignment horizontal="center" vertical="center" wrapText="1" shrinkToFit="1"/>
    </xf>
    <xf numFmtId="38" fontId="149" fillId="41" borderId="0" xfId="48" applyFont="1" applyFill="1" applyAlignment="1">
      <alignment horizontal="center"/>
    </xf>
    <xf numFmtId="38" fontId="149" fillId="41" borderId="0" xfId="48" applyFont="1" applyFill="1" applyAlignment="1">
      <alignment horizontal="center" wrapText="1"/>
    </xf>
    <xf numFmtId="38" fontId="149" fillId="0" borderId="0" xfId="48" applyFont="1" applyFill="1" applyAlignment="1">
      <alignment horizontal="center"/>
    </xf>
    <xf numFmtId="38" fontId="149" fillId="0" borderId="0" xfId="48" applyFont="1" applyFill="1" applyAlignment="1">
      <alignment horizontal="center" wrapText="1"/>
    </xf>
    <xf numFmtId="38" fontId="148" fillId="41" borderId="0" xfId="48" applyFont="1" applyFill="1" applyAlignment="1">
      <alignment vertical="center"/>
    </xf>
    <xf numFmtId="38" fontId="148" fillId="41" borderId="0" xfId="48" applyFont="1" applyFill="1" applyAlignment="1">
      <alignment vertical="center" shrinkToFit="1"/>
    </xf>
    <xf numFmtId="38" fontId="148" fillId="41" borderId="0" xfId="48" applyFont="1" applyFill="1" applyAlignment="1">
      <alignment vertical="center"/>
    </xf>
    <xf numFmtId="38" fontId="0" fillId="3" borderId="10" xfId="48" applyFont="1" applyFill="1" applyBorder="1" applyAlignment="1">
      <alignment horizontal="center" vertical="center" wrapText="1" shrinkToFit="1"/>
    </xf>
    <xf numFmtId="40" fontId="151" fillId="0" borderId="0" xfId="48" applyNumberFormat="1" applyFont="1" applyFill="1" applyBorder="1" applyAlignment="1">
      <alignment horizontal="center" vertical="center"/>
    </xf>
    <xf numFmtId="38" fontId="148" fillId="0" borderId="0" xfId="48" applyFont="1" applyFill="1" applyBorder="1" applyAlignment="1">
      <alignment horizontal="left" shrinkToFit="1"/>
    </xf>
    <xf numFmtId="38" fontId="148" fillId="0" borderId="41" xfId="48" applyFont="1" applyFill="1" applyBorder="1" applyAlignment="1">
      <alignment vertical="center"/>
    </xf>
    <xf numFmtId="38" fontId="148" fillId="0" borderId="42" xfId="48" applyFont="1" applyFill="1" applyBorder="1" applyAlignment="1">
      <alignment vertical="center"/>
    </xf>
    <xf numFmtId="38" fontId="148" fillId="0" borderId="43" xfId="48" applyFont="1" applyFill="1" applyBorder="1" applyAlignment="1">
      <alignment vertical="center"/>
    </xf>
    <xf numFmtId="38" fontId="148" fillId="41" borderId="44" xfId="48" applyFont="1" applyFill="1" applyBorder="1" applyAlignment="1">
      <alignment vertical="center"/>
    </xf>
    <xf numFmtId="38" fontId="148" fillId="41" borderId="45" xfId="48" applyFont="1" applyFill="1" applyBorder="1" applyAlignment="1">
      <alignment vertical="center"/>
    </xf>
    <xf numFmtId="38" fontId="148" fillId="41" borderId="46" xfId="48" applyFont="1" applyFill="1" applyBorder="1" applyAlignment="1">
      <alignment vertical="center"/>
    </xf>
    <xf numFmtId="38" fontId="169" fillId="3" borderId="47" xfId="48" applyFont="1" applyFill="1" applyBorder="1" applyAlignment="1">
      <alignment horizontal="center" vertical="center" wrapText="1" shrinkToFit="1"/>
    </xf>
    <xf numFmtId="38" fontId="148" fillId="0" borderId="48" xfId="48" applyFont="1" applyFill="1" applyBorder="1" applyAlignment="1">
      <alignment vertical="center"/>
    </xf>
    <xf numFmtId="38" fontId="148" fillId="0" borderId="49" xfId="48" applyFont="1" applyFill="1" applyBorder="1" applyAlignment="1">
      <alignment vertical="center"/>
    </xf>
    <xf numFmtId="38" fontId="148" fillId="0" borderId="50" xfId="48" applyFont="1" applyFill="1" applyBorder="1" applyAlignment="1">
      <alignment vertical="center"/>
    </xf>
    <xf numFmtId="38" fontId="152" fillId="0" borderId="51" xfId="48" applyFont="1" applyFill="1" applyBorder="1" applyAlignment="1">
      <alignment vertical="center"/>
    </xf>
    <xf numFmtId="38" fontId="152" fillId="0" borderId="30" xfId="48" applyFont="1" applyFill="1" applyBorder="1" applyAlignment="1">
      <alignment vertical="center"/>
    </xf>
    <xf numFmtId="38" fontId="152" fillId="0" borderId="31" xfId="48" applyFont="1" applyFill="1" applyBorder="1" applyAlignment="1">
      <alignment vertical="center"/>
    </xf>
    <xf numFmtId="38" fontId="148" fillId="0" borderId="52" xfId="48" applyFont="1" applyFill="1" applyBorder="1" applyAlignment="1">
      <alignment vertical="center"/>
    </xf>
    <xf numFmtId="38" fontId="148" fillId="41" borderId="53" xfId="48" applyFont="1" applyFill="1" applyBorder="1" applyAlignment="1">
      <alignment vertical="center"/>
    </xf>
    <xf numFmtId="38" fontId="148" fillId="6" borderId="54" xfId="48" applyFont="1" applyFill="1" applyBorder="1" applyAlignment="1">
      <alignment vertical="center"/>
    </xf>
    <xf numFmtId="38" fontId="148" fillId="6" borderId="12" xfId="48" applyFont="1" applyFill="1" applyBorder="1" applyAlignment="1">
      <alignment vertical="center"/>
    </xf>
    <xf numFmtId="38" fontId="148" fillId="3" borderId="54" xfId="48" applyFont="1" applyFill="1" applyBorder="1" applyAlignment="1">
      <alignment vertical="center"/>
    </xf>
    <xf numFmtId="38" fontId="148" fillId="3" borderId="12" xfId="48" applyFont="1" applyFill="1" applyBorder="1" applyAlignment="1">
      <alignment vertical="center"/>
    </xf>
    <xf numFmtId="0" fontId="181" fillId="41" borderId="55" xfId="0" applyFont="1" applyFill="1" applyBorder="1" applyAlignment="1">
      <alignment horizontal="left" vertical="center"/>
    </xf>
    <xf numFmtId="0" fontId="190" fillId="0" borderId="0" xfId="0" applyFont="1" applyFill="1" applyAlignment="1">
      <alignment horizontal="left" vertical="center"/>
    </xf>
    <xf numFmtId="0" fontId="191" fillId="0" borderId="56" xfId="0" applyFont="1" applyFill="1" applyBorder="1" applyAlignment="1">
      <alignment horizontal="center" vertical="center"/>
    </xf>
    <xf numFmtId="0" fontId="191" fillId="0" borderId="20" xfId="0" applyFont="1" applyFill="1" applyBorder="1" applyAlignment="1">
      <alignment horizontal="center" vertical="center"/>
    </xf>
    <xf numFmtId="0" fontId="12" fillId="0" borderId="0" xfId="0" applyFont="1" applyFill="1" applyAlignment="1">
      <alignment horizontal="left" vertical="top"/>
    </xf>
    <xf numFmtId="0" fontId="5" fillId="33" borderId="57" xfId="0" applyFont="1" applyFill="1" applyBorder="1" applyAlignment="1">
      <alignment horizontal="center" vertical="center" shrinkToFit="1"/>
    </xf>
    <xf numFmtId="0" fontId="5" fillId="33" borderId="58" xfId="0" applyFont="1" applyFill="1" applyBorder="1" applyAlignment="1">
      <alignment horizontal="center" vertical="center" shrinkToFit="1"/>
    </xf>
    <xf numFmtId="49" fontId="192" fillId="0" borderId="19" xfId="0" applyNumberFormat="1" applyFont="1" applyFill="1" applyBorder="1" applyAlignment="1">
      <alignment horizontal="center" vertical="center" wrapText="1"/>
    </xf>
    <xf numFmtId="49" fontId="192" fillId="0" borderId="20" xfId="0" applyNumberFormat="1" applyFont="1" applyFill="1" applyBorder="1" applyAlignment="1">
      <alignment horizontal="center" vertical="center" wrapText="1"/>
    </xf>
    <xf numFmtId="0" fontId="6" fillId="0" borderId="0" xfId="0" applyFont="1" applyFill="1" applyAlignment="1">
      <alignment horizontal="left"/>
    </xf>
    <xf numFmtId="0" fontId="191" fillId="0" borderId="56" xfId="0" applyFont="1" applyFill="1" applyBorder="1" applyAlignment="1">
      <alignment horizontal="center" vertical="center"/>
    </xf>
    <xf numFmtId="0" fontId="33" fillId="0" borderId="59" xfId="0" applyFont="1" applyFill="1" applyBorder="1" applyAlignment="1">
      <alignment horizontal="center" vertical="center" wrapText="1"/>
    </xf>
    <xf numFmtId="0" fontId="193" fillId="41" borderId="60" xfId="0" applyFont="1" applyFill="1" applyBorder="1" applyAlignment="1">
      <alignment horizontal="center" vertical="center"/>
    </xf>
    <xf numFmtId="0" fontId="194" fillId="0" borderId="0" xfId="0" applyFont="1" applyFill="1" applyBorder="1" applyAlignment="1">
      <alignment horizontal="center" shrinkToFit="1"/>
    </xf>
    <xf numFmtId="0" fontId="193" fillId="41" borderId="55" xfId="0" applyFont="1" applyFill="1" applyBorder="1" applyAlignment="1">
      <alignment horizontal="center"/>
    </xf>
    <xf numFmtId="0" fontId="13" fillId="0" borderId="61"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94" fillId="0" borderId="0" xfId="0" applyFont="1" applyFill="1" applyBorder="1" applyAlignment="1">
      <alignment horizontal="center" vertical="top" shrinkToFit="1"/>
    </xf>
    <xf numFmtId="0" fontId="193" fillId="41" borderId="55" xfId="0" applyFont="1" applyFill="1" applyBorder="1" applyAlignment="1">
      <alignment horizontal="center" vertical="top"/>
    </xf>
    <xf numFmtId="0" fontId="194" fillId="0" borderId="62" xfId="0" applyFont="1" applyFill="1" applyBorder="1" applyAlignment="1">
      <alignment horizontal="center" shrinkToFit="1"/>
    </xf>
    <xf numFmtId="0" fontId="193" fillId="41" borderId="63" xfId="0" applyFont="1" applyFill="1" applyBorder="1" applyAlignment="1">
      <alignment horizontal="center"/>
    </xf>
    <xf numFmtId="0" fontId="194" fillId="0" borderId="64" xfId="0" applyFont="1" applyFill="1" applyBorder="1" applyAlignment="1">
      <alignment horizontal="center" vertical="top" shrinkToFit="1"/>
    </xf>
    <xf numFmtId="0" fontId="193" fillId="41" borderId="65" xfId="0" applyFont="1" applyFill="1" applyBorder="1" applyAlignment="1">
      <alignment horizontal="center" vertical="top"/>
    </xf>
    <xf numFmtId="0" fontId="193" fillId="41" borderId="63" xfId="0" applyFont="1" applyFill="1" applyBorder="1" applyAlignment="1">
      <alignment horizontal="center" vertical="center"/>
    </xf>
    <xf numFmtId="0" fontId="193" fillId="41" borderId="65" xfId="0" applyFont="1" applyFill="1" applyBorder="1" applyAlignment="1">
      <alignment horizontal="center" vertical="center"/>
    </xf>
    <xf numFmtId="0" fontId="195" fillId="0" borderId="62" xfId="0" applyFont="1" applyFill="1" applyBorder="1" applyAlignment="1">
      <alignment horizontal="center" vertical="center" shrinkToFit="1"/>
    </xf>
    <xf numFmtId="0" fontId="195" fillId="0" borderId="64" xfId="0" applyFont="1" applyFill="1" applyBorder="1" applyAlignment="1">
      <alignment horizontal="center" vertical="center" shrinkToFit="1"/>
    </xf>
    <xf numFmtId="0" fontId="34" fillId="0" borderId="0" xfId="0" applyFont="1" applyFill="1" applyBorder="1" applyAlignment="1">
      <alignment horizontal="center" vertical="center" wrapText="1"/>
    </xf>
    <xf numFmtId="0" fontId="195" fillId="0" borderId="66" xfId="0" applyFont="1" applyFill="1" applyBorder="1" applyAlignment="1">
      <alignment horizontal="center" vertical="center" wrapText="1" shrinkToFit="1"/>
    </xf>
    <xf numFmtId="0" fontId="193" fillId="41" borderId="67" xfId="0" applyFont="1" applyFill="1" applyBorder="1" applyAlignment="1">
      <alignment horizontal="center" vertical="center"/>
    </xf>
    <xf numFmtId="0" fontId="8" fillId="0" borderId="0" xfId="0" applyFont="1" applyFill="1" applyBorder="1" applyAlignment="1">
      <alignment horizontal="center" vertical="center"/>
    </xf>
    <xf numFmtId="0" fontId="35" fillId="0" borderId="0" xfId="0" applyFont="1" applyFill="1" applyBorder="1" applyAlignment="1">
      <alignment horizontal="center" vertical="center" wrapText="1" shrinkToFit="1"/>
    </xf>
    <xf numFmtId="0" fontId="13" fillId="0" borderId="0" xfId="0" applyFont="1" applyFill="1" applyBorder="1" applyAlignment="1">
      <alignment horizontal="center" vertical="center"/>
    </xf>
    <xf numFmtId="0" fontId="157" fillId="33" borderId="68" xfId="0" applyFont="1" applyFill="1" applyBorder="1" applyAlignment="1">
      <alignment horizontal="center" vertical="center"/>
    </xf>
    <xf numFmtId="0" fontId="196" fillId="33" borderId="68" xfId="0" applyFont="1" applyFill="1" applyBorder="1" applyAlignment="1">
      <alignment horizontal="center" vertical="center"/>
    </xf>
    <xf numFmtId="0" fontId="157" fillId="33" borderId="68" xfId="0" applyFont="1" applyFill="1" applyBorder="1" applyAlignment="1">
      <alignment vertical="center"/>
    </xf>
    <xf numFmtId="176" fontId="157" fillId="33" borderId="68" xfId="0" applyNumberFormat="1" applyFont="1" applyFill="1" applyBorder="1" applyAlignment="1">
      <alignment vertical="center"/>
    </xf>
    <xf numFmtId="0" fontId="157" fillId="33" borderId="69" xfId="0" applyFont="1" applyFill="1" applyBorder="1" applyAlignment="1">
      <alignment horizontal="center" vertical="center"/>
    </xf>
    <xf numFmtId="176" fontId="157" fillId="33" borderId="69" xfId="0" applyNumberFormat="1" applyFont="1" applyFill="1" applyBorder="1" applyAlignment="1">
      <alignment vertical="center"/>
    </xf>
    <xf numFmtId="0" fontId="157" fillId="33" borderId="69" xfId="0" applyFont="1" applyFill="1" applyBorder="1" applyAlignment="1">
      <alignment vertical="center"/>
    </xf>
    <xf numFmtId="38" fontId="197" fillId="2" borderId="70" xfId="48" applyFont="1" applyFill="1" applyBorder="1" applyAlignment="1">
      <alignment vertical="center"/>
    </xf>
    <xf numFmtId="38" fontId="198" fillId="0" borderId="30" xfId="48" applyFont="1" applyFill="1" applyBorder="1" applyAlignment="1">
      <alignment vertical="center" shrinkToFit="1"/>
    </xf>
    <xf numFmtId="38" fontId="198" fillId="3" borderId="30" xfId="48" applyFont="1" applyFill="1" applyBorder="1" applyAlignment="1">
      <alignment vertical="center" shrinkToFit="1"/>
    </xf>
    <xf numFmtId="38" fontId="198" fillId="0" borderId="71" xfId="48" applyFont="1" applyFill="1" applyBorder="1" applyAlignment="1">
      <alignment vertical="center" shrinkToFit="1"/>
    </xf>
    <xf numFmtId="38" fontId="148" fillId="6" borderId="72" xfId="48" applyFont="1" applyFill="1" applyBorder="1" applyAlignment="1">
      <alignment vertical="center" shrinkToFit="1"/>
    </xf>
    <xf numFmtId="38" fontId="148" fillId="0" borderId="72" xfId="48" applyFont="1" applyFill="1" applyBorder="1" applyAlignment="1">
      <alignment horizontal="center" vertical="center"/>
    </xf>
    <xf numFmtId="38" fontId="152" fillId="0" borderId="72" xfId="48" applyFont="1" applyFill="1" applyBorder="1" applyAlignment="1">
      <alignment horizontal="center" vertical="center"/>
    </xf>
    <xf numFmtId="38" fontId="148" fillId="0" borderId="73" xfId="48" applyFont="1" applyFill="1" applyBorder="1" applyAlignment="1">
      <alignment vertical="center"/>
    </xf>
    <xf numFmtId="38" fontId="152" fillId="0" borderId="71" xfId="48" applyFont="1" applyFill="1" applyBorder="1" applyAlignment="1">
      <alignment vertical="center"/>
    </xf>
    <xf numFmtId="38" fontId="148" fillId="0" borderId="74" xfId="48" applyFont="1" applyFill="1" applyBorder="1" applyAlignment="1">
      <alignment vertical="center"/>
    </xf>
    <xf numFmtId="38" fontId="198" fillId="0" borderId="51" xfId="48" applyFont="1" applyFill="1" applyBorder="1" applyAlignment="1">
      <alignment vertical="center" shrinkToFit="1"/>
    </xf>
    <xf numFmtId="38" fontId="150" fillId="3" borderId="75" xfId="48" applyFont="1" applyFill="1" applyBorder="1" applyAlignment="1">
      <alignment vertical="center" shrinkToFit="1"/>
    </xf>
    <xf numFmtId="38" fontId="148" fillId="0" borderId="76" xfId="48" applyFont="1" applyFill="1" applyBorder="1" applyAlignment="1">
      <alignment horizontal="center" vertical="center"/>
    </xf>
    <xf numFmtId="38" fontId="152" fillId="0" borderId="76" xfId="48" applyFont="1" applyFill="1" applyBorder="1" applyAlignment="1">
      <alignment horizontal="center" vertical="center"/>
    </xf>
    <xf numFmtId="38" fontId="198" fillId="0" borderId="31" xfId="48" applyFont="1" applyFill="1" applyBorder="1" applyAlignment="1">
      <alignment vertical="center" shrinkToFit="1"/>
    </xf>
    <xf numFmtId="38" fontId="148" fillId="6" borderId="77" xfId="48" applyFont="1" applyFill="1" applyBorder="1" applyAlignment="1">
      <alignment vertical="center" shrinkToFit="1"/>
    </xf>
    <xf numFmtId="38" fontId="148" fillId="3" borderId="24" xfId="48" applyFont="1" applyFill="1" applyBorder="1" applyAlignment="1">
      <alignment vertical="center" shrinkToFit="1"/>
    </xf>
    <xf numFmtId="38" fontId="150" fillId="3" borderId="71" xfId="48" applyFont="1" applyFill="1" applyBorder="1" applyAlignment="1">
      <alignment vertical="center" shrinkToFit="1"/>
    </xf>
    <xf numFmtId="38" fontId="148" fillId="3" borderId="72" xfId="48" applyFont="1" applyFill="1" applyBorder="1" applyAlignment="1">
      <alignment vertical="center" shrinkToFit="1"/>
    </xf>
    <xf numFmtId="38" fontId="150" fillId="0" borderId="51" xfId="48" applyFont="1" applyFill="1" applyBorder="1" applyAlignment="1">
      <alignment vertical="center" shrinkToFit="1"/>
    </xf>
    <xf numFmtId="38" fontId="148" fillId="4" borderId="24" xfId="48" applyFont="1" applyFill="1" applyBorder="1" applyAlignment="1">
      <alignment vertical="center" shrinkToFit="1"/>
    </xf>
    <xf numFmtId="38" fontId="152" fillId="0" borderId="78" xfId="48" applyFont="1" applyFill="1" applyBorder="1" applyAlignment="1">
      <alignment vertical="center"/>
    </xf>
    <xf numFmtId="38" fontId="148" fillId="0" borderId="78" xfId="48" applyFont="1" applyFill="1" applyBorder="1" applyAlignment="1">
      <alignment vertical="center"/>
    </xf>
    <xf numFmtId="0" fontId="5" fillId="0" borderId="0" xfId="0" applyFont="1" applyFill="1" applyAlignment="1">
      <alignment vertical="top" wrapText="1"/>
    </xf>
    <xf numFmtId="0" fontId="5" fillId="0" borderId="0" xfId="0" applyFont="1" applyFill="1" applyBorder="1" applyAlignment="1">
      <alignment vertical="center" shrinkToFi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top" wrapText="1"/>
    </xf>
    <xf numFmtId="0" fontId="9" fillId="0" borderId="0" xfId="0" applyFont="1" applyFill="1" applyAlignment="1">
      <alignment horizontal="right" vertical="center"/>
    </xf>
    <xf numFmtId="0" fontId="8" fillId="0" borderId="0" xfId="0" applyFont="1" applyFill="1" applyAlignment="1">
      <alignment vertical="center" wrapText="1"/>
    </xf>
    <xf numFmtId="0" fontId="153" fillId="0" borderId="0" xfId="0" applyFont="1" applyFill="1" applyAlignment="1">
      <alignment vertical="top" wrapText="1"/>
    </xf>
    <xf numFmtId="0" fontId="5" fillId="0" borderId="0" xfId="0" applyFont="1" applyFill="1" applyBorder="1" applyAlignment="1">
      <alignment vertical="top" wrapText="1"/>
    </xf>
    <xf numFmtId="0" fontId="8" fillId="0" borderId="0" xfId="0" applyFont="1" applyFill="1" applyBorder="1" applyAlignment="1">
      <alignment horizontal="center" vertical="center" shrinkToFit="1"/>
    </xf>
    <xf numFmtId="177" fontId="199" fillId="0" borderId="79" xfId="0" applyNumberFormat="1" applyFont="1" applyFill="1" applyBorder="1" applyAlignment="1">
      <alignment horizontal="right" vertical="center" shrinkToFit="1"/>
    </xf>
    <xf numFmtId="177" fontId="199" fillId="0" borderId="80" xfId="0" applyNumberFormat="1" applyFont="1" applyFill="1" applyBorder="1" applyAlignment="1">
      <alignment horizontal="right" vertical="center" shrinkToFit="1"/>
    </xf>
    <xf numFmtId="38" fontId="153" fillId="42" borderId="81" xfId="48" applyFont="1" applyFill="1" applyBorder="1" applyAlignment="1">
      <alignment horizontal="center" vertical="center" shrinkToFit="1"/>
    </xf>
    <xf numFmtId="38" fontId="153" fillId="42" borderId="0" xfId="48" applyFont="1" applyFill="1" applyBorder="1" applyAlignment="1">
      <alignment horizontal="center" vertical="center" shrinkToFit="1"/>
    </xf>
    <xf numFmtId="38" fontId="153" fillId="42" borderId="82" xfId="48" applyFont="1" applyFill="1" applyBorder="1" applyAlignment="1">
      <alignment horizontal="center" vertical="center" shrinkToFit="1"/>
    </xf>
    <xf numFmtId="177" fontId="164" fillId="0" borderId="83" xfId="0" applyNumberFormat="1" applyFont="1" applyFill="1" applyBorder="1" applyAlignment="1">
      <alignment horizontal="right" vertical="center" shrinkToFit="1"/>
    </xf>
    <xf numFmtId="177" fontId="164" fillId="0" borderId="0" xfId="0" applyNumberFormat="1" applyFont="1" applyFill="1" applyBorder="1" applyAlignment="1">
      <alignment horizontal="right" vertical="center" shrinkToFit="1"/>
    </xf>
    <xf numFmtId="177" fontId="164" fillId="0" borderId="84" xfId="0" applyNumberFormat="1" applyFont="1" applyFill="1" applyBorder="1" applyAlignment="1">
      <alignment horizontal="right" vertical="center" shrinkToFit="1"/>
    </xf>
    <xf numFmtId="38" fontId="0" fillId="3" borderId="0" xfId="48" applyFont="1" applyFill="1" applyBorder="1" applyAlignment="1">
      <alignment horizontal="center" vertical="center" shrinkToFit="1"/>
    </xf>
    <xf numFmtId="38" fontId="175" fillId="0" borderId="0" xfId="48" applyFont="1" applyFill="1" applyBorder="1" applyAlignment="1">
      <alignment horizontal="center" vertical="center" wrapText="1"/>
    </xf>
    <xf numFmtId="38" fontId="200" fillId="0" borderId="0" xfId="48" applyFont="1" applyFill="1" applyBorder="1" applyAlignment="1">
      <alignment horizontal="right" vertical="center"/>
    </xf>
    <xf numFmtId="38" fontId="0" fillId="3" borderId="10" xfId="48" applyFont="1" applyFill="1" applyBorder="1" applyAlignment="1">
      <alignment horizontal="center" vertical="center" wrapText="1" shrinkToFit="1"/>
    </xf>
    <xf numFmtId="38" fontId="148" fillId="41" borderId="85" xfId="48" applyFont="1" applyFill="1" applyBorder="1" applyAlignment="1">
      <alignment vertical="center"/>
    </xf>
    <xf numFmtId="38" fontId="148" fillId="0" borderId="86" xfId="48" applyFont="1" applyFill="1" applyBorder="1" applyAlignment="1">
      <alignment vertical="center"/>
    </xf>
    <xf numFmtId="38" fontId="148" fillId="41" borderId="87" xfId="48" applyFont="1" applyFill="1" applyBorder="1" applyAlignment="1">
      <alignment vertical="center"/>
    </xf>
    <xf numFmtId="38" fontId="148" fillId="41" borderId="85" xfId="48" applyFont="1" applyFill="1" applyBorder="1" applyAlignment="1">
      <alignment vertical="center"/>
    </xf>
    <xf numFmtId="38" fontId="148" fillId="41" borderId="88" xfId="48" applyFont="1" applyFill="1" applyBorder="1" applyAlignment="1">
      <alignment vertical="center"/>
    </xf>
    <xf numFmtId="38" fontId="148" fillId="41" borderId="89" xfId="48" applyFont="1" applyFill="1" applyBorder="1" applyAlignment="1">
      <alignment vertical="center"/>
    </xf>
    <xf numFmtId="38" fontId="148" fillId="41" borderId="63" xfId="48" applyFont="1" applyFill="1" applyBorder="1" applyAlignment="1">
      <alignment vertical="center"/>
    </xf>
    <xf numFmtId="38" fontId="148" fillId="0" borderId="90" xfId="48" applyFont="1" applyFill="1" applyBorder="1" applyAlignment="1">
      <alignment vertical="center"/>
    </xf>
    <xf numFmtId="38" fontId="148" fillId="41" borderId="60" xfId="48" applyFont="1" applyFill="1" applyBorder="1" applyAlignment="1">
      <alignment vertical="center"/>
    </xf>
    <xf numFmtId="38" fontId="148" fillId="6" borderId="11" xfId="48" applyFont="1" applyFill="1" applyBorder="1" applyAlignment="1">
      <alignment vertical="center"/>
    </xf>
    <xf numFmtId="38" fontId="148" fillId="6" borderId="60" xfId="48" applyFont="1" applyFill="1" applyBorder="1" applyAlignment="1">
      <alignment vertical="center"/>
    </xf>
    <xf numFmtId="38" fontId="148" fillId="3" borderId="11" xfId="48" applyFont="1" applyFill="1" applyBorder="1" applyAlignment="1">
      <alignment vertical="center"/>
    </xf>
    <xf numFmtId="38" fontId="148" fillId="3" borderId="60" xfId="48" applyFont="1" applyFill="1" applyBorder="1" applyAlignment="1">
      <alignment vertical="center"/>
    </xf>
    <xf numFmtId="38" fontId="148" fillId="3" borderId="89" xfId="48" applyFont="1" applyFill="1" applyBorder="1" applyAlignment="1">
      <alignment vertical="center"/>
    </xf>
    <xf numFmtId="0" fontId="11" fillId="0" borderId="0" xfId="0" applyFont="1" applyFill="1" applyBorder="1" applyAlignment="1">
      <alignment horizontal="left" vertical="center" wrapText="1"/>
    </xf>
    <xf numFmtId="0" fontId="201" fillId="0" borderId="0" xfId="0" applyFont="1" applyFill="1" applyBorder="1" applyAlignment="1">
      <alignment horizontal="center" vertical="center" shrinkToFit="1"/>
    </xf>
    <xf numFmtId="0" fontId="201" fillId="0" borderId="0" xfId="0" applyFont="1" applyFill="1" applyBorder="1" applyAlignment="1">
      <alignment horizontal="center" vertical="center" wrapText="1"/>
    </xf>
    <xf numFmtId="58" fontId="201" fillId="0" borderId="0" xfId="0" applyNumberFormat="1" applyFont="1" applyFill="1" applyBorder="1" applyAlignment="1">
      <alignment horizontal="center" vertical="center" shrinkToFit="1"/>
    </xf>
    <xf numFmtId="0" fontId="18" fillId="0" borderId="0" xfId="0" applyFont="1" applyFill="1" applyBorder="1" applyAlignment="1">
      <alignment vertical="center" wrapText="1"/>
    </xf>
    <xf numFmtId="0" fontId="31" fillId="33" borderId="0" xfId="0" applyFont="1" applyFill="1" applyBorder="1" applyAlignment="1">
      <alignment horizontal="center" vertical="center" shrinkToFit="1"/>
    </xf>
    <xf numFmtId="0" fontId="193" fillId="41" borderId="0" xfId="0" applyFont="1" applyFill="1" applyBorder="1" applyAlignment="1">
      <alignment horizontal="center" vertical="center"/>
    </xf>
    <xf numFmtId="0" fontId="193" fillId="41" borderId="0" xfId="0" applyFont="1" applyFill="1" applyBorder="1" applyAlignment="1">
      <alignment horizontal="center"/>
    </xf>
    <xf numFmtId="0" fontId="181" fillId="41" borderId="0" xfId="0" applyFont="1" applyFill="1" applyBorder="1" applyAlignment="1">
      <alignment horizontal="left" vertical="center"/>
    </xf>
    <xf numFmtId="0" fontId="193" fillId="41" borderId="0" xfId="0" applyFont="1" applyFill="1" applyBorder="1" applyAlignment="1">
      <alignment horizontal="center" vertical="top"/>
    </xf>
    <xf numFmtId="0" fontId="8" fillId="33" borderId="0" xfId="0" applyFont="1" applyFill="1" applyBorder="1" applyAlignment="1">
      <alignment horizontal="center" vertical="center" shrinkToFit="1"/>
    </xf>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155" fillId="0" borderId="0" xfId="0" applyFont="1" applyBorder="1" applyAlignment="1">
      <alignment horizontal="left" vertical="top" wrapText="1"/>
    </xf>
    <xf numFmtId="0" fontId="5" fillId="33" borderId="0" xfId="0" applyFont="1" applyFill="1" applyBorder="1" applyAlignment="1">
      <alignment horizontal="center"/>
    </xf>
    <xf numFmtId="0" fontId="5" fillId="33" borderId="0" xfId="0" applyFont="1" applyFill="1" applyBorder="1" applyAlignment="1">
      <alignment horizontal="center" vertical="center" wrapText="1"/>
    </xf>
    <xf numFmtId="177" fontId="202" fillId="41" borderId="0" xfId="0" applyNumberFormat="1" applyFont="1" applyFill="1" applyBorder="1" applyAlignment="1">
      <alignment horizontal="right" vertical="center" shrinkToFit="1"/>
    </xf>
    <xf numFmtId="177" fontId="202" fillId="41" borderId="0" xfId="0" applyNumberFormat="1" applyFont="1" applyFill="1" applyBorder="1" applyAlignment="1">
      <alignment horizontal="center" vertical="center" shrinkToFit="1"/>
    </xf>
    <xf numFmtId="0" fontId="153" fillId="33" borderId="0" xfId="0" applyFont="1" applyFill="1" applyBorder="1" applyAlignment="1">
      <alignment horizontal="center" vertical="center" wrapText="1"/>
    </xf>
    <xf numFmtId="0" fontId="5" fillId="0" borderId="0" xfId="0" applyFont="1" applyFill="1" applyBorder="1" applyAlignment="1">
      <alignment horizontal="center" vertical="center" shrinkToFit="1"/>
    </xf>
    <xf numFmtId="0" fontId="153" fillId="0" borderId="0" xfId="0" applyFont="1" applyFill="1" applyBorder="1" applyAlignment="1">
      <alignment horizontal="right" vertical="center"/>
    </xf>
    <xf numFmtId="0" fontId="203" fillId="0" borderId="0" xfId="0" applyFont="1" applyFill="1" applyBorder="1" applyAlignment="1">
      <alignment vertical="center" wrapText="1"/>
    </xf>
    <xf numFmtId="0" fontId="5" fillId="33" borderId="0" xfId="0" applyFont="1" applyFill="1" applyBorder="1" applyAlignment="1">
      <alignment vertical="center" wrapText="1"/>
    </xf>
    <xf numFmtId="0" fontId="204" fillId="33" borderId="0" xfId="0" applyFont="1" applyFill="1" applyBorder="1" applyAlignment="1">
      <alignment horizontal="center" vertical="center" shrinkToFit="1"/>
    </xf>
    <xf numFmtId="0" fontId="203" fillId="0" borderId="0" xfId="0" applyFont="1" applyFill="1" applyBorder="1" applyAlignment="1">
      <alignment horizontal="left" vertical="center" wrapText="1"/>
    </xf>
    <xf numFmtId="0" fontId="205" fillId="34" borderId="0" xfId="0" applyFont="1" applyFill="1" applyBorder="1" applyAlignment="1">
      <alignment horizontal="center" vertical="center"/>
    </xf>
    <xf numFmtId="0" fontId="191" fillId="0" borderId="0" xfId="0" applyFont="1" applyFill="1" applyBorder="1" applyAlignment="1">
      <alignment horizontal="center" vertical="center"/>
    </xf>
    <xf numFmtId="0" fontId="191" fillId="0" borderId="0" xfId="0" applyFont="1" applyFill="1" applyBorder="1" applyAlignment="1">
      <alignment horizontal="center" vertical="center" shrinkToFit="1"/>
    </xf>
    <xf numFmtId="0" fontId="201" fillId="0" borderId="0" xfId="0" applyFont="1" applyFill="1" applyBorder="1" applyAlignment="1">
      <alignment horizontal="left" vertical="center" wrapText="1"/>
    </xf>
    <xf numFmtId="49" fontId="8" fillId="0" borderId="0" xfId="0" applyNumberFormat="1" applyFont="1" applyFill="1" applyBorder="1" applyAlignment="1">
      <alignment horizontal="center" vertical="center"/>
    </xf>
    <xf numFmtId="49" fontId="164" fillId="0" borderId="0" xfId="0" applyNumberFormat="1" applyFont="1" applyFill="1" applyBorder="1" applyAlignment="1">
      <alignment horizontal="center" vertical="center"/>
    </xf>
    <xf numFmtId="49" fontId="192" fillId="0" borderId="0" xfId="0" applyNumberFormat="1" applyFont="1" applyFill="1" applyBorder="1" applyAlignment="1">
      <alignment horizontal="center" vertical="center" wrapText="1"/>
    </xf>
    <xf numFmtId="0" fontId="206" fillId="0" borderId="0" xfId="0" applyFont="1" applyFill="1" applyBorder="1" applyAlignment="1">
      <alignment horizontal="center" vertical="center" shrinkToFit="1"/>
    </xf>
    <xf numFmtId="0" fontId="207" fillId="0" borderId="0"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64" fillId="0" borderId="0" xfId="0" applyFont="1" applyFill="1" applyBorder="1" applyAlignment="1">
      <alignment horizontal="center" vertical="center" wrapText="1"/>
    </xf>
    <xf numFmtId="0" fontId="208" fillId="0" borderId="0" xfId="0" applyFont="1" applyFill="1" applyBorder="1" applyAlignment="1">
      <alignment horizontal="center" vertical="center" shrinkToFit="1"/>
    </xf>
    <xf numFmtId="0" fontId="209" fillId="0" borderId="0" xfId="0" applyFont="1" applyFill="1" applyBorder="1" applyAlignment="1">
      <alignment horizontal="center" vertical="top" shrinkToFit="1"/>
    </xf>
    <xf numFmtId="0" fontId="5" fillId="41" borderId="0" xfId="0" applyFont="1" applyFill="1" applyBorder="1" applyAlignment="1">
      <alignment horizontal="center" vertical="center" shrinkToFit="1"/>
    </xf>
    <xf numFmtId="0" fontId="209" fillId="0" borderId="0" xfId="0" applyFont="1" applyFill="1" applyBorder="1" applyAlignment="1">
      <alignment horizontal="left" vertical="top" shrinkToFit="1"/>
    </xf>
    <xf numFmtId="0" fontId="210" fillId="33" borderId="0" xfId="0" applyFont="1" applyFill="1" applyAlignment="1">
      <alignment horizontal="left" vertical="top" wrapText="1"/>
    </xf>
    <xf numFmtId="0" fontId="153" fillId="0" borderId="0" xfId="0" applyFont="1" applyFill="1" applyBorder="1" applyAlignment="1">
      <alignment horizontal="center" vertical="center" wrapText="1"/>
    </xf>
    <xf numFmtId="0" fontId="204" fillId="0" borderId="0" xfId="0" applyFont="1" applyFill="1" applyBorder="1" applyAlignment="1">
      <alignment horizontal="center" vertical="center" shrinkToFit="1"/>
    </xf>
    <xf numFmtId="0" fontId="31" fillId="0" borderId="0" xfId="0" applyFont="1" applyFill="1" applyBorder="1" applyAlignment="1">
      <alignment horizontal="center" vertical="center" shrinkToFit="1"/>
    </xf>
    <xf numFmtId="0" fontId="18" fillId="41" borderId="0" xfId="0" applyFont="1" applyFill="1" applyBorder="1" applyAlignment="1">
      <alignment horizontal="center" vertical="center" shrinkToFit="1"/>
    </xf>
    <xf numFmtId="0" fontId="22" fillId="41" borderId="0" xfId="0" applyFont="1" applyFill="1" applyBorder="1" applyAlignment="1">
      <alignment horizontal="left" vertical="center" shrinkToFit="1"/>
    </xf>
    <xf numFmtId="0" fontId="211" fillId="33" borderId="0" xfId="0" applyFont="1" applyFill="1" applyAlignment="1">
      <alignment horizontal="center" vertical="center" wrapText="1"/>
    </xf>
    <xf numFmtId="0" fontId="212" fillId="33" borderId="0" xfId="0" applyFont="1" applyFill="1" applyBorder="1" applyAlignment="1" applyProtection="1">
      <alignment horizontal="center" vertical="center" wrapText="1" shrinkToFit="1"/>
      <protection/>
    </xf>
    <xf numFmtId="0" fontId="212" fillId="33" borderId="0" xfId="0" applyFont="1" applyFill="1" applyBorder="1" applyAlignment="1" applyProtection="1">
      <alignment horizontal="center" vertical="center" shrinkToFit="1"/>
      <protection/>
    </xf>
    <xf numFmtId="0" fontId="14" fillId="0" borderId="91" xfId="0" applyFont="1" applyFill="1" applyBorder="1" applyAlignment="1" applyProtection="1">
      <alignment horizontal="left" vertical="center" shrinkToFit="1"/>
      <protection locked="0"/>
    </xf>
    <xf numFmtId="0" fontId="14" fillId="0" borderId="92" xfId="0" applyFont="1" applyFill="1" applyBorder="1" applyAlignment="1" applyProtection="1">
      <alignment horizontal="left" vertical="center" shrinkToFit="1"/>
      <protection locked="0"/>
    </xf>
    <xf numFmtId="0" fontId="213" fillId="36" borderId="14" xfId="0" applyFont="1" applyFill="1" applyBorder="1" applyAlignment="1">
      <alignment horizontal="center" vertical="center" wrapText="1"/>
    </xf>
    <xf numFmtId="0" fontId="213" fillId="36" borderId="93" xfId="0" applyFont="1" applyFill="1" applyBorder="1" applyAlignment="1">
      <alignment horizontal="center" vertical="center" wrapText="1"/>
    </xf>
    <xf numFmtId="0" fontId="214" fillId="0" borderId="91" xfId="0" applyFont="1" applyFill="1" applyBorder="1" applyAlignment="1" applyProtection="1">
      <alignment horizontal="left" vertical="center" shrinkToFit="1"/>
      <protection locked="0"/>
    </xf>
    <xf numFmtId="0" fontId="214" fillId="0" borderId="92" xfId="0" applyFont="1" applyFill="1" applyBorder="1" applyAlignment="1" applyProtection="1">
      <alignment horizontal="left" vertical="center" shrinkToFit="1"/>
      <protection locked="0"/>
    </xf>
    <xf numFmtId="0" fontId="215" fillId="33" borderId="0" xfId="0" applyFont="1" applyFill="1" applyBorder="1" applyAlignment="1">
      <alignment horizontal="left" vertical="center" wrapText="1"/>
    </xf>
    <xf numFmtId="0" fontId="215" fillId="33" borderId="0" xfId="0" applyFont="1" applyFill="1" applyAlignment="1">
      <alignment horizontal="left" vertical="center" wrapText="1"/>
    </xf>
    <xf numFmtId="0" fontId="17" fillId="0" borderId="91" xfId="0" applyFont="1" applyFill="1" applyBorder="1" applyAlignment="1" applyProtection="1">
      <alignment horizontal="left" vertical="center" wrapText="1" shrinkToFit="1"/>
      <protection locked="0"/>
    </xf>
    <xf numFmtId="0" fontId="17" fillId="0" borderId="92" xfId="0" applyFont="1" applyFill="1" applyBorder="1" applyAlignment="1" applyProtection="1">
      <alignment horizontal="left" vertical="center" shrinkToFit="1"/>
      <protection locked="0"/>
    </xf>
    <xf numFmtId="0" fontId="177" fillId="33" borderId="0" xfId="0" applyFont="1" applyFill="1" applyAlignment="1">
      <alignment horizontal="left" vertical="top" wrapText="1"/>
    </xf>
    <xf numFmtId="0" fontId="14" fillId="0" borderId="94" xfId="0" applyFont="1" applyFill="1" applyBorder="1" applyAlignment="1" applyProtection="1">
      <alignment horizontal="left" vertical="center" wrapText="1"/>
      <protection locked="0"/>
    </xf>
    <xf numFmtId="0" fontId="14" fillId="0" borderId="95" xfId="0" applyFont="1" applyFill="1" applyBorder="1" applyAlignment="1" applyProtection="1">
      <alignment horizontal="left" vertical="center" wrapText="1"/>
      <protection locked="0"/>
    </xf>
    <xf numFmtId="0" fontId="180" fillId="0" borderId="96" xfId="0" applyFont="1" applyFill="1" applyBorder="1" applyAlignment="1" applyProtection="1">
      <alignment horizontal="left" vertical="center" shrinkToFit="1"/>
      <protection locked="0"/>
    </xf>
    <xf numFmtId="0" fontId="180" fillId="0" borderId="97" xfId="0" applyFont="1" applyFill="1" applyBorder="1" applyAlignment="1" applyProtection="1">
      <alignment horizontal="left" vertical="center" shrinkToFit="1"/>
      <protection locked="0"/>
    </xf>
    <xf numFmtId="0" fontId="162" fillId="19" borderId="96" xfId="0" applyFont="1" applyFill="1" applyBorder="1" applyAlignment="1">
      <alignment horizontal="center" vertical="center"/>
    </xf>
    <xf numFmtId="0" fontId="162" fillId="19" borderId="97" xfId="0" applyFont="1" applyFill="1" applyBorder="1" applyAlignment="1">
      <alignment horizontal="center" vertical="center"/>
    </xf>
    <xf numFmtId="0" fontId="210" fillId="33" borderId="0" xfId="0" applyFont="1" applyFill="1" applyAlignment="1">
      <alignment horizontal="left" vertical="top" wrapText="1"/>
    </xf>
    <xf numFmtId="0" fontId="216" fillId="37" borderId="35" xfId="0" applyFont="1" applyFill="1" applyBorder="1" applyAlignment="1">
      <alignment horizontal="center" vertical="center" textRotation="255" shrinkToFit="1"/>
    </xf>
    <xf numFmtId="0" fontId="216" fillId="37" borderId="98" xfId="0" applyFont="1" applyFill="1" applyBorder="1" applyAlignment="1">
      <alignment horizontal="center" vertical="center" textRotation="255" shrinkToFit="1"/>
    </xf>
    <xf numFmtId="0" fontId="216" fillId="37" borderId="99" xfId="0" applyFont="1" applyFill="1" applyBorder="1" applyAlignment="1">
      <alignment horizontal="center" vertical="center" textRotation="255" shrinkToFit="1"/>
    </xf>
    <xf numFmtId="0" fontId="216" fillId="2" borderId="35" xfId="0" applyFont="1" applyFill="1" applyBorder="1" applyAlignment="1">
      <alignment horizontal="center" vertical="center" textRotation="255" shrinkToFit="1"/>
    </xf>
    <xf numFmtId="0" fontId="216" fillId="2" borderId="98" xfId="0" applyFont="1" applyFill="1" applyBorder="1" applyAlignment="1">
      <alignment horizontal="center" vertical="center" textRotation="255" shrinkToFit="1"/>
    </xf>
    <xf numFmtId="0" fontId="216" fillId="2" borderId="99" xfId="0" applyFont="1" applyFill="1" applyBorder="1" applyAlignment="1">
      <alignment horizontal="center" vertical="center" textRotation="255" shrinkToFit="1"/>
    </xf>
    <xf numFmtId="0" fontId="14" fillId="0" borderId="94" xfId="0" applyFont="1" applyFill="1" applyBorder="1" applyAlignment="1" applyProtection="1">
      <alignment horizontal="left" vertical="center" shrinkToFit="1"/>
      <protection locked="0"/>
    </xf>
    <xf numFmtId="0" fontId="14" fillId="0" borderId="95" xfId="0" applyFont="1" applyFill="1" applyBorder="1" applyAlignment="1" applyProtection="1">
      <alignment horizontal="left" vertical="center" shrinkToFit="1"/>
      <protection locked="0"/>
    </xf>
    <xf numFmtId="0" fontId="217" fillId="0" borderId="0" xfId="0" applyFont="1" applyFill="1" applyAlignment="1">
      <alignment horizontal="center" vertical="center" wrapText="1"/>
    </xf>
    <xf numFmtId="0" fontId="217" fillId="0" borderId="0" xfId="0" applyFont="1" applyFill="1" applyAlignment="1">
      <alignment horizontal="center" vertical="center"/>
    </xf>
    <xf numFmtId="0" fontId="218" fillId="0" borderId="0" xfId="0" applyFont="1" applyFill="1" applyAlignment="1">
      <alignment horizontal="left" vertical="center" wrapText="1"/>
    </xf>
    <xf numFmtId="0" fontId="218" fillId="0" borderId="0" xfId="0" applyFont="1" applyFill="1" applyAlignment="1">
      <alignment horizontal="left" vertical="center"/>
    </xf>
    <xf numFmtId="0" fontId="219" fillId="43" borderId="100" xfId="0" applyFont="1" applyFill="1" applyBorder="1" applyAlignment="1">
      <alignment horizontal="center" vertical="center" shrinkToFit="1"/>
    </xf>
    <xf numFmtId="0" fontId="219" fillId="43" borderId="101" xfId="0" applyFont="1" applyFill="1" applyBorder="1" applyAlignment="1">
      <alignment horizontal="center" vertical="center" shrinkToFit="1"/>
    </xf>
    <xf numFmtId="0" fontId="220" fillId="43" borderId="102" xfId="0" applyFont="1" applyFill="1" applyBorder="1" applyAlignment="1">
      <alignment horizontal="center" vertical="center" shrinkToFit="1"/>
    </xf>
    <xf numFmtId="0" fontId="220" fillId="43" borderId="103" xfId="0" applyFont="1" applyFill="1" applyBorder="1" applyAlignment="1">
      <alignment horizontal="center" vertical="center" shrinkToFit="1"/>
    </xf>
    <xf numFmtId="58" fontId="14" fillId="0" borderId="91" xfId="0" applyNumberFormat="1" applyFont="1" applyFill="1" applyBorder="1" applyAlignment="1" applyProtection="1">
      <alignment horizontal="left" vertical="center" shrinkToFit="1"/>
      <protection locked="0"/>
    </xf>
    <xf numFmtId="0" fontId="139" fillId="33" borderId="0" xfId="0" applyFont="1" applyFill="1" applyAlignment="1">
      <alignment horizontal="left" vertical="center" wrapText="1"/>
    </xf>
    <xf numFmtId="0" fontId="221" fillId="33" borderId="0" xfId="0" applyFont="1" applyFill="1" applyAlignment="1">
      <alignment horizontal="left" vertical="top" wrapText="1"/>
    </xf>
    <xf numFmtId="0" fontId="222" fillId="33" borderId="0" xfId="0" applyFont="1" applyFill="1" applyAlignment="1">
      <alignment horizontal="left" vertical="top" wrapText="1"/>
    </xf>
    <xf numFmtId="0" fontId="216" fillId="7" borderId="35" xfId="0" applyFont="1" applyFill="1" applyBorder="1" applyAlignment="1">
      <alignment horizontal="center" vertical="center" textRotation="255" shrinkToFit="1"/>
    </xf>
    <xf numFmtId="0" fontId="216" fillId="7" borderId="98" xfId="0" applyFont="1" applyFill="1" applyBorder="1" applyAlignment="1">
      <alignment horizontal="center" vertical="center" textRotation="255" shrinkToFit="1"/>
    </xf>
    <xf numFmtId="0" fontId="216" fillId="7" borderId="99" xfId="0" applyFont="1" applyFill="1" applyBorder="1" applyAlignment="1">
      <alignment horizontal="center" vertical="center" textRotation="255" shrinkToFit="1"/>
    </xf>
    <xf numFmtId="0" fontId="214" fillId="0" borderId="94" xfId="0" applyFont="1" applyFill="1" applyBorder="1" applyAlignment="1" applyProtection="1">
      <alignment horizontal="left" vertical="center" shrinkToFit="1"/>
      <protection locked="0"/>
    </xf>
    <xf numFmtId="0" fontId="214" fillId="0" borderId="95" xfId="0" applyFont="1" applyFill="1" applyBorder="1" applyAlignment="1" applyProtection="1">
      <alignment horizontal="left" vertical="center" shrinkToFit="1"/>
      <protection locked="0"/>
    </xf>
    <xf numFmtId="0" fontId="216" fillId="35" borderId="35" xfId="0" applyFont="1" applyFill="1" applyBorder="1" applyAlignment="1">
      <alignment horizontal="center" vertical="center" textRotation="255" shrinkToFit="1"/>
    </xf>
    <xf numFmtId="0" fontId="216" fillId="35" borderId="98" xfId="0" applyFont="1" applyFill="1" applyBorder="1" applyAlignment="1">
      <alignment horizontal="center" vertical="center" textRotation="255" shrinkToFit="1"/>
    </xf>
    <xf numFmtId="0" fontId="216" fillId="35" borderId="99" xfId="0" applyFont="1" applyFill="1" applyBorder="1" applyAlignment="1">
      <alignment horizontal="center" vertical="center" textRotation="255" shrinkToFit="1"/>
    </xf>
    <xf numFmtId="0" fontId="14" fillId="0" borderId="91" xfId="0" applyFont="1" applyFill="1" applyBorder="1" applyAlignment="1" applyProtection="1">
      <alignment horizontal="left" vertical="center" wrapText="1" shrinkToFit="1"/>
      <protection locked="0"/>
    </xf>
    <xf numFmtId="0" fontId="216" fillId="36" borderId="35" xfId="0" applyFont="1" applyFill="1" applyBorder="1" applyAlignment="1">
      <alignment horizontal="center" vertical="center" textRotation="255" shrinkToFit="1"/>
    </xf>
    <xf numFmtId="0" fontId="216" fillId="36" borderId="98" xfId="0" applyFont="1" applyFill="1" applyBorder="1" applyAlignment="1">
      <alignment horizontal="center" vertical="center" textRotation="255" shrinkToFit="1"/>
    </xf>
    <xf numFmtId="0" fontId="216" fillId="36" borderId="99" xfId="0" applyFont="1" applyFill="1" applyBorder="1" applyAlignment="1">
      <alignment horizontal="center" vertical="center" textRotation="255" shrinkToFit="1"/>
    </xf>
    <xf numFmtId="0" fontId="5" fillId="41" borderId="0" xfId="0" applyFont="1" applyFill="1" applyBorder="1" applyAlignment="1">
      <alignment horizontal="left" vertical="center" shrinkToFit="1"/>
    </xf>
    <xf numFmtId="0" fontId="22" fillId="41" borderId="0" xfId="0" applyFont="1" applyFill="1" applyBorder="1" applyAlignment="1">
      <alignment horizontal="left" vertical="center" shrinkToFit="1"/>
    </xf>
    <xf numFmtId="177" fontId="199" fillId="0" borderId="79" xfId="0" applyNumberFormat="1" applyFont="1" applyFill="1" applyBorder="1" applyAlignment="1">
      <alignment horizontal="right" vertical="center" shrinkToFit="1"/>
    </xf>
    <xf numFmtId="177" fontId="199" fillId="0" borderId="80" xfId="0" applyNumberFormat="1" applyFont="1" applyFill="1" applyBorder="1" applyAlignment="1">
      <alignment horizontal="right" vertical="center" shrinkToFit="1"/>
    </xf>
    <xf numFmtId="177" fontId="161" fillId="0" borderId="79" xfId="0" applyNumberFormat="1" applyFont="1" applyFill="1" applyBorder="1" applyAlignment="1">
      <alignment horizontal="right" vertical="center" shrinkToFit="1"/>
    </xf>
    <xf numFmtId="177" fontId="161" fillId="0" borderId="80" xfId="0" applyNumberFormat="1" applyFont="1" applyFill="1" applyBorder="1" applyAlignment="1">
      <alignment horizontal="right" vertical="center" shrinkToFit="1"/>
    </xf>
    <xf numFmtId="177" fontId="199" fillId="0" borderId="79" xfId="0" applyNumberFormat="1" applyFont="1" applyFill="1" applyBorder="1" applyAlignment="1">
      <alignment vertical="center" shrinkToFit="1"/>
    </xf>
    <xf numFmtId="177" fontId="199" fillId="0" borderId="80" xfId="0" applyNumberFormat="1" applyFont="1" applyFill="1" applyBorder="1" applyAlignment="1">
      <alignment vertical="center" shrinkToFit="1"/>
    </xf>
    <xf numFmtId="177" fontId="199" fillId="0" borderId="104" xfId="0" applyNumberFormat="1" applyFont="1" applyFill="1" applyBorder="1" applyAlignment="1">
      <alignment horizontal="center" vertical="center" shrinkToFit="1"/>
    </xf>
    <xf numFmtId="177" fontId="199" fillId="0" borderId="105" xfId="0" applyNumberFormat="1" applyFont="1" applyFill="1" applyBorder="1" applyAlignment="1">
      <alignment horizontal="center" vertical="center" shrinkToFit="1"/>
    </xf>
    <xf numFmtId="0" fontId="5" fillId="0" borderId="106" xfId="0" applyFont="1" applyFill="1" applyBorder="1" applyAlignment="1">
      <alignment horizontal="center" vertical="center" shrinkToFit="1"/>
    </xf>
    <xf numFmtId="0" fontId="5" fillId="0" borderId="107" xfId="0" applyFont="1" applyFill="1" applyBorder="1" applyAlignment="1">
      <alignment horizontal="center" vertical="center" shrinkToFit="1"/>
    </xf>
    <xf numFmtId="0" fontId="5" fillId="0" borderId="108" xfId="0" applyFont="1" applyFill="1" applyBorder="1" applyAlignment="1">
      <alignment horizontal="center" vertical="center" shrinkToFit="1"/>
    </xf>
    <xf numFmtId="0" fontId="5" fillId="0" borderId="109"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10" xfId="0" applyFont="1" applyFill="1" applyBorder="1" applyAlignment="1">
      <alignment horizontal="center" vertical="center" shrinkToFit="1"/>
    </xf>
    <xf numFmtId="0" fontId="5" fillId="0" borderId="111" xfId="0" applyFont="1" applyFill="1" applyBorder="1" applyAlignment="1">
      <alignment horizontal="center" vertical="center" shrinkToFit="1"/>
    </xf>
    <xf numFmtId="0" fontId="5" fillId="0" borderId="112" xfId="0" applyFont="1" applyFill="1" applyBorder="1" applyAlignment="1">
      <alignment horizontal="center" vertical="center" shrinkToFit="1"/>
    </xf>
    <xf numFmtId="0" fontId="5" fillId="0" borderId="113" xfId="0" applyFont="1" applyFill="1" applyBorder="1" applyAlignment="1">
      <alignment horizontal="center" vertical="center" shrinkToFit="1"/>
    </xf>
    <xf numFmtId="0" fontId="5" fillId="0" borderId="114" xfId="0" applyFont="1" applyFill="1" applyBorder="1" applyAlignment="1">
      <alignment horizontal="center" vertical="center" shrinkToFit="1"/>
    </xf>
    <xf numFmtId="0" fontId="5" fillId="0" borderId="80"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38" fontId="5" fillId="0" borderId="115" xfId="48" applyFont="1" applyFill="1" applyBorder="1" applyAlignment="1">
      <alignment horizontal="center" vertical="center" shrinkToFit="1"/>
    </xf>
    <xf numFmtId="38" fontId="5" fillId="0" borderId="80" xfId="48" applyFont="1" applyFill="1" applyBorder="1" applyAlignment="1">
      <alignment horizontal="center" vertical="center" shrinkToFit="1"/>
    </xf>
    <xf numFmtId="0" fontId="8" fillId="0" borderId="106" xfId="0" applyFont="1" applyFill="1" applyBorder="1" applyAlignment="1">
      <alignment horizontal="center" vertical="center" wrapText="1" shrinkToFit="1"/>
    </xf>
    <xf numFmtId="0" fontId="8" fillId="0" borderId="107" xfId="0" applyFont="1" applyFill="1" applyBorder="1" applyAlignment="1">
      <alignment horizontal="center" vertical="center" wrapText="1" shrinkToFit="1"/>
    </xf>
    <xf numFmtId="0" fontId="8" fillId="0" borderId="108" xfId="0" applyFont="1" applyFill="1" applyBorder="1" applyAlignment="1">
      <alignment horizontal="center" vertical="center" wrapText="1" shrinkToFit="1"/>
    </xf>
    <xf numFmtId="0" fontId="8" fillId="0" borderId="109" xfId="0" applyFont="1" applyFill="1" applyBorder="1" applyAlignment="1">
      <alignment horizontal="center" vertical="center" wrapText="1" shrinkToFit="1"/>
    </xf>
    <xf numFmtId="0" fontId="8" fillId="0" borderId="0" xfId="0" applyFont="1" applyFill="1" applyBorder="1" applyAlignment="1">
      <alignment horizontal="center" vertical="center" wrapText="1" shrinkToFit="1"/>
    </xf>
    <xf numFmtId="0" fontId="8" fillId="0" borderId="110" xfId="0" applyFont="1" applyFill="1" applyBorder="1" applyAlignment="1">
      <alignment horizontal="center" vertical="center" wrapText="1" shrinkToFit="1"/>
    </xf>
    <xf numFmtId="0" fontId="8" fillId="0" borderId="111" xfId="0" applyFont="1" applyFill="1" applyBorder="1" applyAlignment="1">
      <alignment horizontal="center" vertical="center" wrapText="1" shrinkToFit="1"/>
    </xf>
    <xf numFmtId="0" fontId="8" fillId="0" borderId="112" xfId="0" applyFont="1" applyFill="1" applyBorder="1" applyAlignment="1">
      <alignment horizontal="center" vertical="center" wrapText="1" shrinkToFit="1"/>
    </xf>
    <xf numFmtId="0" fontId="8" fillId="0" borderId="113" xfId="0" applyFont="1" applyFill="1" applyBorder="1" applyAlignment="1">
      <alignment horizontal="center" vertical="center" wrapText="1" shrinkToFit="1"/>
    </xf>
    <xf numFmtId="38" fontId="153" fillId="42" borderId="116" xfId="48" applyFont="1" applyFill="1" applyBorder="1" applyAlignment="1">
      <alignment horizontal="center" vertical="center" shrinkToFit="1"/>
    </xf>
    <xf numFmtId="38" fontId="153" fillId="42" borderId="107" xfId="48" applyFont="1" applyFill="1" applyBorder="1" applyAlignment="1">
      <alignment horizontal="center" vertical="center" shrinkToFit="1"/>
    </xf>
    <xf numFmtId="38" fontId="153" fillId="42" borderId="117" xfId="48" applyFont="1" applyFill="1" applyBorder="1" applyAlignment="1">
      <alignment horizontal="center" vertical="center" shrinkToFit="1"/>
    </xf>
    <xf numFmtId="38" fontId="153" fillId="42" borderId="81" xfId="48" applyFont="1" applyFill="1" applyBorder="1" applyAlignment="1">
      <alignment horizontal="center" vertical="center" shrinkToFit="1"/>
    </xf>
    <xf numFmtId="38" fontId="153" fillId="42" borderId="0" xfId="48" applyFont="1" applyFill="1" applyBorder="1" applyAlignment="1">
      <alignment horizontal="center" vertical="center" shrinkToFit="1"/>
    </xf>
    <xf numFmtId="38" fontId="153" fillId="42" borderId="82" xfId="48" applyFont="1" applyFill="1" applyBorder="1" applyAlignment="1">
      <alignment horizontal="center" vertical="center" shrinkToFit="1"/>
    </xf>
    <xf numFmtId="38" fontId="153" fillId="42" borderId="118" xfId="48" applyFont="1" applyFill="1" applyBorder="1" applyAlignment="1">
      <alignment horizontal="center" vertical="center" shrinkToFit="1"/>
    </xf>
    <xf numFmtId="38" fontId="153" fillId="42" borderId="112" xfId="48" applyFont="1" applyFill="1" applyBorder="1" applyAlignment="1">
      <alignment horizontal="center" vertical="center" shrinkToFit="1"/>
    </xf>
    <xf numFmtId="38" fontId="153" fillId="42" borderId="119" xfId="48" applyFont="1" applyFill="1" applyBorder="1" applyAlignment="1">
      <alignment horizontal="center" vertical="center" shrinkToFit="1"/>
    </xf>
    <xf numFmtId="177" fontId="204" fillId="0" borderId="120" xfId="0" applyNumberFormat="1" applyFont="1" applyFill="1" applyBorder="1" applyAlignment="1">
      <alignment horizontal="right" vertical="center" shrinkToFit="1"/>
    </xf>
    <xf numFmtId="177" fontId="204" fillId="0" borderId="107" xfId="0" applyNumberFormat="1" applyFont="1" applyFill="1" applyBorder="1" applyAlignment="1">
      <alignment horizontal="right" vertical="center" shrinkToFit="1"/>
    </xf>
    <xf numFmtId="177" fontId="204" fillId="0" borderId="121" xfId="0" applyNumberFormat="1" applyFont="1" applyFill="1" applyBorder="1" applyAlignment="1">
      <alignment horizontal="right" vertical="center" shrinkToFit="1"/>
    </xf>
    <xf numFmtId="177" fontId="204" fillId="0" borderId="83" xfId="0" applyNumberFormat="1" applyFont="1" applyFill="1" applyBorder="1" applyAlignment="1">
      <alignment horizontal="right" vertical="center" shrinkToFit="1"/>
    </xf>
    <xf numFmtId="177" fontId="204" fillId="0" borderId="0" xfId="0" applyNumberFormat="1" applyFont="1" applyFill="1" applyBorder="1" applyAlignment="1">
      <alignment horizontal="right" vertical="center" shrinkToFit="1"/>
    </xf>
    <xf numFmtId="177" fontId="204" fillId="0" borderId="84" xfId="0" applyNumberFormat="1" applyFont="1" applyFill="1" applyBorder="1" applyAlignment="1">
      <alignment horizontal="right" vertical="center" shrinkToFit="1"/>
    </xf>
    <xf numFmtId="177" fontId="204" fillId="0" borderId="122" xfId="0" applyNumberFormat="1" applyFont="1" applyFill="1" applyBorder="1" applyAlignment="1">
      <alignment horizontal="right" vertical="center" shrinkToFit="1"/>
    </xf>
    <xf numFmtId="177" fontId="204" fillId="0" borderId="112" xfId="0" applyNumberFormat="1" applyFont="1" applyFill="1" applyBorder="1" applyAlignment="1">
      <alignment horizontal="right" vertical="center" shrinkToFit="1"/>
    </xf>
    <xf numFmtId="177" fontId="204" fillId="0" borderId="123" xfId="0" applyNumberFormat="1" applyFont="1" applyFill="1" applyBorder="1" applyAlignment="1">
      <alignment horizontal="right" vertical="center" shrinkToFit="1"/>
    </xf>
    <xf numFmtId="177" fontId="204" fillId="0" borderId="120" xfId="0" applyNumberFormat="1" applyFont="1" applyFill="1" applyBorder="1" applyAlignment="1">
      <alignment horizontal="center" vertical="center" shrinkToFit="1"/>
    </xf>
    <xf numFmtId="177" fontId="204" fillId="0" borderId="107" xfId="0" applyNumberFormat="1" applyFont="1" applyFill="1" applyBorder="1" applyAlignment="1">
      <alignment horizontal="center" vertical="center" shrinkToFit="1"/>
    </xf>
    <xf numFmtId="177" fontId="204" fillId="0" borderId="121" xfId="0" applyNumberFormat="1" applyFont="1" applyFill="1" applyBorder="1" applyAlignment="1">
      <alignment horizontal="center" vertical="center" shrinkToFit="1"/>
    </xf>
    <xf numFmtId="177" fontId="204" fillId="0" borderId="83" xfId="0" applyNumberFormat="1" applyFont="1" applyFill="1" applyBorder="1" applyAlignment="1">
      <alignment horizontal="center" vertical="center" shrinkToFit="1"/>
    </xf>
    <xf numFmtId="177" fontId="204" fillId="0" borderId="0" xfId="0" applyNumberFormat="1" applyFont="1" applyFill="1" applyBorder="1" applyAlignment="1">
      <alignment horizontal="center" vertical="center" shrinkToFit="1"/>
    </xf>
    <xf numFmtId="177" fontId="204" fillId="0" borderId="84" xfId="0" applyNumberFormat="1" applyFont="1" applyFill="1" applyBorder="1" applyAlignment="1">
      <alignment horizontal="center" vertical="center" shrinkToFit="1"/>
    </xf>
    <xf numFmtId="177" fontId="204" fillId="0" borderId="122" xfId="0" applyNumberFormat="1" applyFont="1" applyFill="1" applyBorder="1" applyAlignment="1">
      <alignment horizontal="center" vertical="center" shrinkToFit="1"/>
    </xf>
    <xf numFmtId="177" fontId="204" fillId="0" borderId="112" xfId="0" applyNumberFormat="1" applyFont="1" applyFill="1" applyBorder="1" applyAlignment="1">
      <alignment horizontal="center" vertical="center" shrinkToFit="1"/>
    </xf>
    <xf numFmtId="177" fontId="204" fillId="0" borderId="123" xfId="0" applyNumberFormat="1" applyFont="1" applyFill="1" applyBorder="1" applyAlignment="1">
      <alignment horizontal="center" vertical="center" shrinkToFit="1"/>
    </xf>
    <xf numFmtId="177" fontId="164" fillId="0" borderId="120" xfId="0" applyNumberFormat="1" applyFont="1" applyFill="1" applyBorder="1" applyAlignment="1">
      <alignment horizontal="right" vertical="center" shrinkToFit="1"/>
    </xf>
    <xf numFmtId="177" fontId="164" fillId="0" borderId="107" xfId="0" applyNumberFormat="1" applyFont="1" applyFill="1" applyBorder="1" applyAlignment="1">
      <alignment horizontal="right" vertical="center" shrinkToFit="1"/>
    </xf>
    <xf numFmtId="177" fontId="164" fillId="0" borderId="121" xfId="0" applyNumberFormat="1" applyFont="1" applyFill="1" applyBorder="1" applyAlignment="1">
      <alignment horizontal="right" vertical="center" shrinkToFit="1"/>
    </xf>
    <xf numFmtId="177" fontId="164" fillId="0" borderId="83" xfId="0" applyNumberFormat="1" applyFont="1" applyFill="1" applyBorder="1" applyAlignment="1">
      <alignment horizontal="right" vertical="center" shrinkToFit="1"/>
    </xf>
    <xf numFmtId="177" fontId="164" fillId="0" borderId="0" xfId="0" applyNumberFormat="1" applyFont="1" applyFill="1" applyBorder="1" applyAlignment="1">
      <alignment horizontal="right" vertical="center" shrinkToFit="1"/>
    </xf>
    <xf numFmtId="177" fontId="164" fillId="0" borderId="84" xfId="0" applyNumberFormat="1" applyFont="1" applyFill="1" applyBorder="1" applyAlignment="1">
      <alignment horizontal="right" vertical="center" shrinkToFit="1"/>
    </xf>
    <xf numFmtId="177" fontId="164" fillId="0" borderId="122" xfId="0" applyNumberFormat="1" applyFont="1" applyFill="1" applyBorder="1" applyAlignment="1">
      <alignment horizontal="right" vertical="center" shrinkToFit="1"/>
    </xf>
    <xf numFmtId="177" fontId="164" fillId="0" borderId="112" xfId="0" applyNumberFormat="1" applyFont="1" applyFill="1" applyBorder="1" applyAlignment="1">
      <alignment horizontal="right" vertical="center" shrinkToFit="1"/>
    </xf>
    <xf numFmtId="177" fontId="164" fillId="0" borderId="123" xfId="0" applyNumberFormat="1" applyFont="1" applyFill="1" applyBorder="1" applyAlignment="1">
      <alignment horizontal="right" vertical="center" shrinkToFit="1"/>
    </xf>
    <xf numFmtId="0" fontId="8" fillId="0" borderId="106" xfId="0" applyFont="1" applyFill="1" applyBorder="1" applyAlignment="1">
      <alignment horizontal="center" vertical="center" shrinkToFit="1"/>
    </xf>
    <xf numFmtId="0" fontId="8" fillId="0" borderId="107" xfId="0" applyFont="1" applyFill="1" applyBorder="1" applyAlignment="1">
      <alignment horizontal="center" vertical="center" shrinkToFit="1"/>
    </xf>
    <xf numFmtId="0" fontId="8" fillId="0" borderId="108" xfId="0" applyFont="1" applyFill="1" applyBorder="1" applyAlignment="1">
      <alignment horizontal="center" vertical="center" shrinkToFit="1"/>
    </xf>
    <xf numFmtId="0" fontId="8" fillId="0" borderId="109"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110" xfId="0" applyFont="1" applyFill="1" applyBorder="1" applyAlignment="1">
      <alignment horizontal="center" vertical="center" shrinkToFit="1"/>
    </xf>
    <xf numFmtId="0" fontId="8" fillId="0" borderId="111" xfId="0" applyFont="1" applyFill="1" applyBorder="1" applyAlignment="1">
      <alignment horizontal="center" vertical="center" shrinkToFit="1"/>
    </xf>
    <xf numFmtId="0" fontId="8" fillId="0" borderId="112" xfId="0" applyFont="1" applyFill="1" applyBorder="1" applyAlignment="1">
      <alignment horizontal="center" vertical="center" shrinkToFit="1"/>
    </xf>
    <xf numFmtId="0" fontId="8" fillId="0" borderId="113" xfId="0" applyFont="1" applyFill="1" applyBorder="1" applyAlignment="1">
      <alignment horizontal="center" vertical="center" shrinkToFit="1"/>
    </xf>
    <xf numFmtId="38" fontId="153" fillId="42" borderId="116" xfId="48" applyFont="1" applyFill="1" applyBorder="1" applyAlignment="1">
      <alignment horizontal="center" vertical="center" wrapText="1" shrinkToFit="1"/>
    </xf>
    <xf numFmtId="38" fontId="153" fillId="42" borderId="107" xfId="48" applyFont="1" applyFill="1" applyBorder="1" applyAlignment="1">
      <alignment horizontal="center" vertical="center" wrapText="1" shrinkToFit="1"/>
    </xf>
    <xf numFmtId="38" fontId="153" fillId="42" borderId="117" xfId="48" applyFont="1" applyFill="1" applyBorder="1" applyAlignment="1">
      <alignment horizontal="center" vertical="center" wrapText="1" shrinkToFit="1"/>
    </xf>
    <xf numFmtId="38" fontId="153" fillId="42" borderId="81" xfId="48" applyFont="1" applyFill="1" applyBorder="1" applyAlignment="1">
      <alignment horizontal="center" vertical="center" wrapText="1" shrinkToFit="1"/>
    </xf>
    <xf numFmtId="38" fontId="153" fillId="42" borderId="0" xfId="48" applyFont="1" applyFill="1" applyBorder="1" applyAlignment="1">
      <alignment horizontal="center" vertical="center" wrapText="1" shrinkToFit="1"/>
    </xf>
    <xf numFmtId="38" fontId="153" fillId="42" borderId="82" xfId="48" applyFont="1" applyFill="1" applyBorder="1" applyAlignment="1">
      <alignment horizontal="center" vertical="center" wrapText="1" shrinkToFit="1"/>
    </xf>
    <xf numFmtId="38" fontId="153" fillId="42" borderId="118" xfId="48" applyFont="1" applyFill="1" applyBorder="1" applyAlignment="1">
      <alignment horizontal="center" vertical="center" wrapText="1" shrinkToFit="1"/>
    </xf>
    <xf numFmtId="38" fontId="153" fillId="42" borderId="112" xfId="48" applyFont="1" applyFill="1" applyBorder="1" applyAlignment="1">
      <alignment horizontal="center" vertical="center" wrapText="1" shrinkToFit="1"/>
    </xf>
    <xf numFmtId="38" fontId="153" fillId="42" borderId="119" xfId="48" applyFont="1" applyFill="1" applyBorder="1" applyAlignment="1">
      <alignment horizontal="center" vertical="center" wrapText="1" shrinkToFit="1"/>
    </xf>
    <xf numFmtId="0" fontId="8" fillId="0" borderId="124" xfId="0" applyFont="1" applyFill="1" applyBorder="1" applyAlignment="1">
      <alignment horizontal="center" vertical="center" wrapText="1" shrinkToFit="1"/>
    </xf>
    <xf numFmtId="0" fontId="8" fillId="0" borderId="125" xfId="0" applyFont="1" applyFill="1" applyBorder="1" applyAlignment="1">
      <alignment horizontal="center" vertical="center" wrapText="1" shrinkToFit="1"/>
    </xf>
    <xf numFmtId="0" fontId="8" fillId="0" borderId="126" xfId="0" applyFont="1" applyFill="1" applyBorder="1" applyAlignment="1">
      <alignment horizontal="center" vertical="center" wrapText="1" shrinkToFit="1"/>
    </xf>
    <xf numFmtId="177" fontId="164" fillId="0" borderId="127" xfId="0" applyNumberFormat="1" applyFont="1" applyFill="1" applyBorder="1" applyAlignment="1">
      <alignment horizontal="right" vertical="center" shrinkToFit="1"/>
    </xf>
    <xf numFmtId="177" fontId="164" fillId="0" borderId="128" xfId="0" applyNumberFormat="1" applyFont="1" applyFill="1" applyBorder="1" applyAlignment="1">
      <alignment horizontal="right" vertical="center" shrinkToFit="1"/>
    </xf>
    <xf numFmtId="177" fontId="164" fillId="0" borderId="129" xfId="0" applyNumberFormat="1" applyFont="1" applyFill="1" applyBorder="1" applyAlignment="1">
      <alignment horizontal="right" vertical="center" shrinkToFit="1"/>
    </xf>
    <xf numFmtId="177" fontId="164" fillId="0" borderId="130" xfId="0" applyNumberFormat="1" applyFont="1" applyFill="1" applyBorder="1" applyAlignment="1">
      <alignment horizontal="right" vertical="center" shrinkToFit="1"/>
    </xf>
    <xf numFmtId="177" fontId="164" fillId="0" borderId="125" xfId="0" applyNumberFormat="1" applyFont="1" applyFill="1" applyBorder="1" applyAlignment="1">
      <alignment horizontal="right" vertical="center" shrinkToFit="1"/>
    </xf>
    <xf numFmtId="177" fontId="164" fillId="0" borderId="131" xfId="0" applyNumberFormat="1" applyFont="1" applyFill="1" applyBorder="1" applyAlignment="1">
      <alignment horizontal="right" vertical="center" shrinkToFit="1"/>
    </xf>
    <xf numFmtId="38" fontId="153" fillId="42" borderId="132" xfId="48" applyFont="1" applyFill="1" applyBorder="1" applyAlignment="1">
      <alignment horizontal="center" vertical="center" shrinkToFit="1"/>
    </xf>
    <xf numFmtId="38" fontId="153" fillId="42" borderId="128" xfId="48" applyFont="1" applyFill="1" applyBorder="1" applyAlignment="1">
      <alignment horizontal="center" vertical="center" shrinkToFit="1"/>
    </xf>
    <xf numFmtId="38" fontId="153" fillId="42" borderId="133" xfId="48" applyFont="1" applyFill="1" applyBorder="1" applyAlignment="1">
      <alignment horizontal="center" vertical="center" shrinkToFit="1"/>
    </xf>
    <xf numFmtId="177" fontId="199" fillId="0" borderId="134" xfId="0" applyNumberFormat="1" applyFont="1" applyFill="1" applyBorder="1" applyAlignment="1">
      <alignment horizontal="right" vertical="center" shrinkToFit="1"/>
    </xf>
    <xf numFmtId="177" fontId="199" fillId="0" borderId="135" xfId="0" applyNumberFormat="1" applyFont="1" applyFill="1" applyBorder="1" applyAlignment="1">
      <alignment horizontal="right" vertical="center" shrinkToFit="1"/>
    </xf>
    <xf numFmtId="177" fontId="199" fillId="0" borderId="136" xfId="0" applyNumberFormat="1" applyFont="1" applyFill="1" applyBorder="1" applyAlignment="1">
      <alignment horizontal="right" vertical="center" shrinkToFit="1"/>
    </xf>
    <xf numFmtId="177" fontId="199" fillId="0" borderId="107" xfId="0" applyNumberFormat="1" applyFont="1" applyFill="1" applyBorder="1" applyAlignment="1">
      <alignment horizontal="right" vertical="center" shrinkToFit="1"/>
    </xf>
    <xf numFmtId="177" fontId="164" fillId="0" borderId="137" xfId="0" applyNumberFormat="1" applyFont="1" applyFill="1" applyBorder="1" applyAlignment="1">
      <alignment horizontal="right" vertical="center" shrinkToFit="1"/>
    </xf>
    <xf numFmtId="177" fontId="164" fillId="0" borderId="138" xfId="0" applyNumberFormat="1" applyFont="1" applyFill="1" applyBorder="1" applyAlignment="1">
      <alignment horizontal="right" vertical="center" shrinkToFit="1"/>
    </xf>
    <xf numFmtId="177" fontId="164" fillId="0" borderId="139" xfId="0" applyNumberFormat="1" applyFont="1" applyFill="1" applyBorder="1" applyAlignment="1">
      <alignment horizontal="right" vertical="center" shrinkToFit="1"/>
    </xf>
    <xf numFmtId="0" fontId="5" fillId="0" borderId="140" xfId="0" applyFont="1" applyFill="1" applyBorder="1" applyAlignment="1">
      <alignment horizontal="center" vertical="center" shrinkToFit="1"/>
    </xf>
    <xf numFmtId="0" fontId="5" fillId="0" borderId="138" xfId="0" applyFont="1" applyFill="1" applyBorder="1" applyAlignment="1">
      <alignment horizontal="center" vertical="center" shrinkToFit="1"/>
    </xf>
    <xf numFmtId="0" fontId="5" fillId="0" borderId="141" xfId="0" applyFont="1" applyFill="1" applyBorder="1" applyAlignment="1">
      <alignment horizontal="center" vertical="center" shrinkToFit="1"/>
    </xf>
    <xf numFmtId="177" fontId="223" fillId="0" borderId="79" xfId="0" applyNumberFormat="1" applyFont="1" applyFill="1" applyBorder="1" applyAlignment="1">
      <alignment horizontal="right" vertical="center" shrinkToFit="1"/>
    </xf>
    <xf numFmtId="177" fontId="223" fillId="0" borderId="80" xfId="0" applyNumberFormat="1" applyFont="1" applyFill="1" applyBorder="1" applyAlignment="1">
      <alignment horizontal="right" vertical="center" shrinkToFit="1"/>
    </xf>
    <xf numFmtId="0" fontId="153" fillId="33" borderId="93" xfId="0" applyFont="1" applyFill="1" applyBorder="1" applyAlignment="1">
      <alignment horizontal="center" vertical="center" wrapText="1"/>
    </xf>
    <xf numFmtId="0" fontId="153" fillId="33" borderId="142" xfId="0" applyFont="1" applyFill="1" applyBorder="1" applyAlignment="1">
      <alignment horizontal="center" vertical="center" wrapText="1"/>
    </xf>
    <xf numFmtId="0" fontId="153" fillId="33" borderId="143" xfId="0" applyFont="1" applyFill="1" applyBorder="1" applyAlignment="1">
      <alignment horizontal="center" vertical="center" shrinkToFit="1"/>
    </xf>
    <xf numFmtId="0" fontId="0" fillId="0" borderId="93" xfId="0" applyBorder="1" applyAlignment="1">
      <alignment vertical="center" shrinkToFit="1"/>
    </xf>
    <xf numFmtId="177" fontId="199" fillId="0" borderId="144" xfId="0" applyNumberFormat="1" applyFont="1" applyFill="1" applyBorder="1" applyAlignment="1">
      <alignment horizontal="right" vertical="center" shrinkToFit="1"/>
    </xf>
    <xf numFmtId="0" fontId="8" fillId="0" borderId="145" xfId="0" applyFont="1" applyFill="1" applyBorder="1" applyAlignment="1">
      <alignment horizontal="center" vertical="center" wrapText="1" shrinkToFit="1"/>
    </xf>
    <xf numFmtId="0" fontId="8" fillId="0" borderId="128" xfId="0" applyFont="1" applyFill="1" applyBorder="1" applyAlignment="1">
      <alignment horizontal="center" vertical="center" wrapText="1" shrinkToFit="1"/>
    </xf>
    <xf numFmtId="0" fontId="8" fillId="0" borderId="146" xfId="0" applyFont="1" applyFill="1" applyBorder="1" applyAlignment="1">
      <alignment horizontal="center" vertical="center" wrapText="1" shrinkToFit="1"/>
    </xf>
    <xf numFmtId="177" fontId="202" fillId="41" borderId="147" xfId="0" applyNumberFormat="1" applyFont="1" applyFill="1" applyBorder="1" applyAlignment="1">
      <alignment horizontal="center" vertical="center" shrinkToFit="1"/>
    </xf>
    <xf numFmtId="177" fontId="202" fillId="41" borderId="148" xfId="0" applyNumberFormat="1" applyFont="1" applyFill="1" applyBorder="1" applyAlignment="1">
      <alignment horizontal="center" vertical="center" shrinkToFit="1"/>
    </xf>
    <xf numFmtId="177" fontId="202" fillId="41" borderId="149" xfId="0" applyNumberFormat="1" applyFont="1" applyFill="1" applyBorder="1" applyAlignment="1">
      <alignment horizontal="center" vertical="center" shrinkToFit="1"/>
    </xf>
    <xf numFmtId="177" fontId="202" fillId="41" borderId="150" xfId="0" applyNumberFormat="1" applyFont="1" applyFill="1" applyBorder="1" applyAlignment="1">
      <alignment horizontal="center" vertical="center" shrinkToFit="1"/>
    </xf>
    <xf numFmtId="177" fontId="199" fillId="0" borderId="151" xfId="0" applyNumberFormat="1" applyFont="1" applyFill="1" applyBorder="1" applyAlignment="1">
      <alignment horizontal="center" vertical="center" shrinkToFit="1"/>
    </xf>
    <xf numFmtId="177" fontId="199" fillId="0" borderId="152" xfId="0" applyNumberFormat="1" applyFont="1" applyFill="1" applyBorder="1" applyAlignment="1">
      <alignment horizontal="center" vertical="center" shrinkToFit="1"/>
    </xf>
    <xf numFmtId="177" fontId="202" fillId="41" borderId="153" xfId="0" applyNumberFormat="1" applyFont="1" applyFill="1" applyBorder="1" applyAlignment="1">
      <alignment horizontal="right" vertical="center" shrinkToFit="1"/>
    </xf>
    <xf numFmtId="177" fontId="202" fillId="41" borderId="154" xfId="0" applyNumberFormat="1" applyFont="1" applyFill="1" applyBorder="1" applyAlignment="1">
      <alignment horizontal="right" vertical="center" shrinkToFit="1"/>
    </xf>
    <xf numFmtId="177" fontId="202" fillId="41" borderId="147" xfId="0" applyNumberFormat="1" applyFont="1" applyFill="1" applyBorder="1" applyAlignment="1">
      <alignment horizontal="right" vertical="center" shrinkToFit="1"/>
    </xf>
    <xf numFmtId="177" fontId="202" fillId="41" borderId="148" xfId="0" applyNumberFormat="1" applyFont="1" applyFill="1" applyBorder="1" applyAlignment="1">
      <alignment horizontal="right" vertical="center" shrinkToFit="1"/>
    </xf>
    <xf numFmtId="177" fontId="202" fillId="41" borderId="149" xfId="0" applyNumberFormat="1" applyFont="1" applyFill="1" applyBorder="1" applyAlignment="1">
      <alignment horizontal="right" vertical="center" shrinkToFit="1"/>
    </xf>
    <xf numFmtId="177" fontId="202" fillId="41" borderId="150" xfId="0" applyNumberFormat="1" applyFont="1" applyFill="1" applyBorder="1" applyAlignment="1">
      <alignment horizontal="right" vertical="center" shrinkToFit="1"/>
    </xf>
    <xf numFmtId="177" fontId="202" fillId="41" borderId="153" xfId="0" applyNumberFormat="1" applyFont="1" applyFill="1" applyBorder="1" applyAlignment="1">
      <alignment horizontal="center" vertical="center" shrinkToFit="1"/>
    </xf>
    <xf numFmtId="177" fontId="202" fillId="41" borderId="154" xfId="0" applyNumberFormat="1" applyFont="1" applyFill="1" applyBorder="1" applyAlignment="1">
      <alignment horizontal="center" vertical="center" shrinkToFit="1"/>
    </xf>
    <xf numFmtId="0" fontId="155" fillId="0" borderId="138" xfId="0" applyFont="1" applyBorder="1" applyAlignment="1">
      <alignment horizontal="left" vertical="top" wrapText="1"/>
    </xf>
    <xf numFmtId="0" fontId="153" fillId="33" borderId="155" xfId="0" applyFont="1" applyFill="1" applyBorder="1" applyAlignment="1">
      <alignment horizontal="center" vertical="center" shrinkToFit="1"/>
    </xf>
    <xf numFmtId="0" fontId="153" fillId="33" borderId="138" xfId="0" applyFont="1" applyFill="1" applyBorder="1" applyAlignment="1">
      <alignment horizontal="center" vertical="center" shrinkToFit="1"/>
    </xf>
    <xf numFmtId="0" fontId="153" fillId="33" borderId="156" xfId="0" applyFont="1" applyFill="1" applyBorder="1" applyAlignment="1">
      <alignment horizontal="center" vertical="center" shrinkToFit="1"/>
    </xf>
    <xf numFmtId="0" fontId="153" fillId="33" borderId="157" xfId="0" applyFont="1" applyFill="1" applyBorder="1" applyAlignment="1">
      <alignment horizontal="center" vertical="center" shrinkToFit="1"/>
    </xf>
    <xf numFmtId="0" fontId="153" fillId="33" borderId="158" xfId="0" applyFont="1" applyFill="1" applyBorder="1" applyAlignment="1">
      <alignment horizontal="center" vertical="center" shrinkToFit="1"/>
    </xf>
    <xf numFmtId="0" fontId="153" fillId="33" borderId="159" xfId="0" applyFont="1" applyFill="1" applyBorder="1" applyAlignment="1">
      <alignment horizontal="center" vertical="center" shrinkToFit="1"/>
    </xf>
    <xf numFmtId="0" fontId="5" fillId="0" borderId="0" xfId="0" applyFont="1" applyFill="1" applyBorder="1" applyAlignment="1">
      <alignment vertical="center" shrinkToFit="1"/>
    </xf>
    <xf numFmtId="0" fontId="7" fillId="0" borderId="160" xfId="0" applyFont="1" applyFill="1" applyBorder="1" applyAlignment="1">
      <alignment vertical="center" wrapText="1"/>
    </xf>
    <xf numFmtId="0" fontId="7" fillId="0" borderId="148" xfId="0" applyFont="1" applyFill="1" applyBorder="1" applyAlignment="1">
      <alignment vertical="center" wrapText="1"/>
    </xf>
    <xf numFmtId="0" fontId="7" fillId="0" borderId="161" xfId="0" applyFont="1" applyFill="1" applyBorder="1" applyAlignment="1">
      <alignment vertical="center" wrapText="1"/>
    </xf>
    <xf numFmtId="0" fontId="5" fillId="42" borderId="162" xfId="0" applyFont="1" applyFill="1" applyBorder="1" applyAlignment="1">
      <alignment horizontal="center" vertical="center" wrapText="1"/>
    </xf>
    <xf numFmtId="0" fontId="5" fillId="42" borderId="163" xfId="0" applyFont="1" applyFill="1" applyBorder="1" applyAlignment="1">
      <alignment horizontal="center" vertical="center" wrapText="1"/>
    </xf>
    <xf numFmtId="0" fontId="5" fillId="28" borderId="164" xfId="0" applyFont="1" applyFill="1" applyBorder="1" applyAlignment="1">
      <alignment horizontal="center" vertical="center" textRotation="255" shrinkToFit="1"/>
    </xf>
    <xf numFmtId="0" fontId="5" fillId="28" borderId="165" xfId="0" applyFont="1" applyFill="1" applyBorder="1" applyAlignment="1">
      <alignment horizontal="center" vertical="center" textRotation="255" shrinkToFit="1"/>
    </xf>
    <xf numFmtId="0" fontId="5" fillId="28" borderId="166" xfId="0" applyFont="1" applyFill="1" applyBorder="1" applyAlignment="1">
      <alignment horizontal="center" vertical="center" textRotation="255" shrinkToFit="1"/>
    </xf>
    <xf numFmtId="0" fontId="5" fillId="33" borderId="14" xfId="0" applyFont="1" applyFill="1" applyBorder="1" applyAlignment="1">
      <alignment horizontal="center" vertical="center" wrapText="1" shrinkToFit="1"/>
    </xf>
    <xf numFmtId="0" fontId="5" fillId="33" borderId="93" xfId="0" applyFont="1" applyFill="1" applyBorder="1" applyAlignment="1">
      <alignment horizontal="center" vertical="center" wrapText="1" shrinkToFit="1"/>
    </xf>
    <xf numFmtId="0" fontId="5" fillId="41" borderId="167" xfId="0" applyFont="1" applyFill="1" applyBorder="1" applyAlignment="1">
      <alignment horizontal="center" vertical="center" shrinkToFit="1"/>
    </xf>
    <xf numFmtId="0" fontId="5" fillId="41" borderId="93" xfId="0" applyFont="1" applyFill="1" applyBorder="1" applyAlignment="1">
      <alignment horizontal="center" vertical="center" shrinkToFit="1"/>
    </xf>
    <xf numFmtId="0" fontId="5" fillId="41" borderId="168" xfId="0" applyFont="1" applyFill="1" applyBorder="1" applyAlignment="1">
      <alignment horizontal="center" vertical="center" shrinkToFit="1"/>
    </xf>
    <xf numFmtId="0" fontId="5" fillId="28" borderId="169" xfId="0" applyFont="1" applyFill="1" applyBorder="1" applyAlignment="1">
      <alignment horizontal="center" vertical="center" shrinkToFit="1"/>
    </xf>
    <xf numFmtId="0" fontId="5" fillId="28" borderId="170" xfId="0" applyFont="1" applyFill="1" applyBorder="1" applyAlignment="1">
      <alignment horizontal="center" vertical="center" shrinkToFit="1"/>
    </xf>
    <xf numFmtId="0" fontId="201" fillId="0" borderId="171" xfId="0" applyFont="1" applyFill="1" applyBorder="1" applyAlignment="1">
      <alignment horizontal="center" vertical="center" shrinkToFit="1"/>
    </xf>
    <xf numFmtId="0" fontId="201" fillId="0" borderId="114" xfId="0" applyFont="1" applyFill="1" applyBorder="1" applyAlignment="1">
      <alignment horizontal="center" vertical="center" shrinkToFit="1"/>
    </xf>
    <xf numFmtId="0" fontId="201" fillId="0" borderId="172" xfId="0" applyFont="1" applyFill="1" applyBorder="1" applyAlignment="1">
      <alignment horizontal="center" vertical="center" shrinkToFit="1"/>
    </xf>
    <xf numFmtId="0" fontId="5" fillId="0" borderId="158" xfId="0" applyFont="1" applyFill="1" applyBorder="1" applyAlignment="1">
      <alignment vertical="center" wrapText="1"/>
    </xf>
    <xf numFmtId="0" fontId="201" fillId="0" borderId="173" xfId="0" applyFont="1" applyFill="1" applyBorder="1" applyAlignment="1">
      <alignment horizontal="center" vertical="center" shrinkToFit="1"/>
    </xf>
    <xf numFmtId="0" fontId="201" fillId="0" borderId="174" xfId="0" applyFont="1" applyFill="1" applyBorder="1" applyAlignment="1">
      <alignment horizontal="center" vertical="center" shrinkToFit="1"/>
    </xf>
    <xf numFmtId="0" fontId="201" fillId="0" borderId="175" xfId="0" applyFont="1" applyFill="1" applyBorder="1" applyAlignment="1">
      <alignment horizontal="center" vertical="center" shrinkToFit="1"/>
    </xf>
    <xf numFmtId="0" fontId="5" fillId="33" borderId="176" xfId="0" applyFont="1" applyFill="1" applyBorder="1" applyAlignment="1">
      <alignment horizontal="center" vertical="center" shrinkToFit="1"/>
    </xf>
    <xf numFmtId="0" fontId="5" fillId="33" borderId="177" xfId="0" applyFont="1" applyFill="1" applyBorder="1" applyAlignment="1">
      <alignment horizontal="center" vertical="center" shrinkToFit="1"/>
    </xf>
    <xf numFmtId="0" fontId="8" fillId="33" borderId="171" xfId="0" applyFont="1" applyFill="1" applyBorder="1" applyAlignment="1">
      <alignment horizontal="center" vertical="center" shrinkToFit="1"/>
    </xf>
    <xf numFmtId="0" fontId="201" fillId="0" borderId="174" xfId="0" applyFont="1" applyFill="1" applyBorder="1" applyAlignment="1">
      <alignment horizontal="right" vertical="center" shrinkToFit="1"/>
    </xf>
    <xf numFmtId="0" fontId="201" fillId="0" borderId="56" xfId="0" applyFont="1" applyFill="1" applyBorder="1" applyAlignment="1">
      <alignment horizontal="right" vertical="center" shrinkToFit="1"/>
    </xf>
    <xf numFmtId="0" fontId="5" fillId="2" borderId="47" xfId="0" applyFont="1" applyFill="1" applyBorder="1" applyAlignment="1">
      <alignment horizontal="left" vertical="center" shrinkToFit="1"/>
    </xf>
    <xf numFmtId="0" fontId="5" fillId="2" borderId="178" xfId="0" applyFont="1" applyFill="1" applyBorder="1" applyAlignment="1">
      <alignment horizontal="left" vertical="center" shrinkToFit="1"/>
    </xf>
    <xf numFmtId="0" fontId="5" fillId="2" borderId="89" xfId="0" applyFont="1" applyFill="1" applyBorder="1" applyAlignment="1">
      <alignment horizontal="left" vertical="center" shrinkToFit="1"/>
    </xf>
    <xf numFmtId="0" fontId="191" fillId="0" borderId="179" xfId="0" applyFont="1" applyFill="1" applyBorder="1" applyAlignment="1">
      <alignment horizontal="center" vertical="center" shrinkToFit="1"/>
    </xf>
    <xf numFmtId="0" fontId="191" fillId="0" borderId="180" xfId="0" applyFont="1" applyFill="1" applyBorder="1" applyAlignment="1">
      <alignment horizontal="center" vertical="center" shrinkToFit="1"/>
    </xf>
    <xf numFmtId="0" fontId="191" fillId="0" borderId="181" xfId="0" applyFont="1" applyFill="1" applyBorder="1" applyAlignment="1">
      <alignment horizontal="center" vertical="center" shrinkToFit="1"/>
    </xf>
    <xf numFmtId="0" fontId="191" fillId="0" borderId="56" xfId="0" applyFont="1" applyFill="1" applyBorder="1" applyAlignment="1">
      <alignment horizontal="center" vertical="center" shrinkToFit="1"/>
    </xf>
    <xf numFmtId="0" fontId="191" fillId="0" borderId="20" xfId="0" applyFont="1" applyFill="1" applyBorder="1" applyAlignment="1">
      <alignment horizontal="center" vertical="center" shrinkToFit="1"/>
    </xf>
    <xf numFmtId="0" fontId="164" fillId="0" borderId="115" xfId="0" applyFont="1" applyFill="1" applyBorder="1" applyAlignment="1">
      <alignment horizontal="center" vertical="center" shrinkToFit="1"/>
    </xf>
    <xf numFmtId="0" fontId="164" fillId="0" borderId="80" xfId="0" applyFont="1" applyFill="1" applyBorder="1" applyAlignment="1">
      <alignment horizontal="center" vertical="center" shrinkToFit="1"/>
    </xf>
    <xf numFmtId="0" fontId="164" fillId="0" borderId="32" xfId="0" applyFont="1" applyFill="1" applyBorder="1" applyAlignment="1">
      <alignment horizontal="center" vertical="center" shrinkToFit="1"/>
    </xf>
    <xf numFmtId="0" fontId="208" fillId="0" borderId="158" xfId="0" applyFont="1" applyFill="1" applyBorder="1" applyAlignment="1">
      <alignment horizontal="center" vertical="center" shrinkToFit="1"/>
    </xf>
    <xf numFmtId="0" fontId="208" fillId="0" borderId="182" xfId="0" applyFont="1" applyFill="1" applyBorder="1" applyAlignment="1">
      <alignment horizontal="center" vertical="center" shrinkToFit="1"/>
    </xf>
    <xf numFmtId="0" fontId="5" fillId="33" borderId="173" xfId="0" applyFont="1" applyFill="1" applyBorder="1" applyAlignment="1">
      <alignment horizontal="center" vertical="center" shrinkToFit="1"/>
    </xf>
    <xf numFmtId="0" fontId="5" fillId="33" borderId="183" xfId="0" applyFont="1" applyFill="1" applyBorder="1" applyAlignment="1">
      <alignment horizontal="center" vertical="center" shrinkToFit="1"/>
    </xf>
    <xf numFmtId="0" fontId="5" fillId="33" borderId="184" xfId="0" applyFont="1" applyFill="1" applyBorder="1" applyAlignment="1">
      <alignment horizontal="center" vertical="center" textRotation="255" wrapText="1"/>
    </xf>
    <xf numFmtId="0" fontId="5" fillId="33" borderId="185" xfId="0" applyFont="1" applyFill="1" applyBorder="1" applyAlignment="1">
      <alignment horizontal="center" vertical="center" textRotation="255" wrapText="1"/>
    </xf>
    <xf numFmtId="0" fontId="5" fillId="33" borderId="186" xfId="0" applyFont="1" applyFill="1" applyBorder="1" applyAlignment="1">
      <alignment horizontal="center" vertical="center" textRotation="255" wrapText="1"/>
    </xf>
    <xf numFmtId="0" fontId="224" fillId="0" borderId="173" xfId="0" applyFont="1" applyFill="1" applyBorder="1" applyAlignment="1">
      <alignment horizontal="center" vertical="center" shrinkToFit="1"/>
    </xf>
    <xf numFmtId="0" fontId="224" fillId="0" borderId="174" xfId="0" applyFont="1" applyFill="1" applyBorder="1" applyAlignment="1">
      <alignment horizontal="center" vertical="center" shrinkToFit="1"/>
    </xf>
    <xf numFmtId="0" fontId="5" fillId="33" borderId="30" xfId="0" applyFont="1" applyFill="1" applyBorder="1" applyAlignment="1">
      <alignment horizontal="center" vertical="center" wrapText="1"/>
    </xf>
    <xf numFmtId="0" fontId="5" fillId="33" borderId="26" xfId="0" applyFont="1" applyFill="1" applyBorder="1" applyAlignment="1">
      <alignment horizontal="center" vertical="center"/>
    </xf>
    <xf numFmtId="0" fontId="5" fillId="33" borderId="30" xfId="0" applyFont="1" applyFill="1" applyBorder="1" applyAlignment="1">
      <alignment horizontal="center" vertical="center"/>
    </xf>
    <xf numFmtId="0" fontId="8" fillId="33" borderId="30" xfId="0" applyFont="1" applyFill="1" applyBorder="1" applyAlignment="1">
      <alignment horizontal="center" vertical="center" wrapText="1"/>
    </xf>
    <xf numFmtId="0" fontId="8" fillId="33" borderId="26" xfId="0" applyFont="1" applyFill="1" applyBorder="1" applyAlignment="1">
      <alignment horizontal="center" vertical="center"/>
    </xf>
    <xf numFmtId="0" fontId="8" fillId="33" borderId="30" xfId="0" applyFont="1" applyFill="1" applyBorder="1" applyAlignment="1">
      <alignment horizontal="center" vertical="center"/>
    </xf>
    <xf numFmtId="177" fontId="164" fillId="0" borderId="187" xfId="0" applyNumberFormat="1" applyFont="1" applyFill="1" applyBorder="1" applyAlignment="1">
      <alignment horizontal="right" vertical="center" shrinkToFit="1"/>
    </xf>
    <xf numFmtId="0" fontId="7" fillId="0" borderId="188" xfId="0" applyFont="1" applyFill="1" applyBorder="1" applyAlignment="1">
      <alignment vertical="center" wrapText="1"/>
    </xf>
    <xf numFmtId="0" fontId="7" fillId="0" borderId="128" xfId="0" applyFont="1" applyFill="1" applyBorder="1" applyAlignment="1">
      <alignment vertical="center" wrapText="1"/>
    </xf>
    <xf numFmtId="0" fontId="7" fillId="0" borderId="146" xfId="0" applyFont="1" applyFill="1" applyBorder="1" applyAlignment="1">
      <alignment vertical="center" wrapText="1"/>
    </xf>
    <xf numFmtId="0" fontId="8" fillId="33" borderId="31" xfId="0" applyFont="1" applyFill="1" applyBorder="1" applyAlignment="1">
      <alignment horizontal="center" vertical="center"/>
    </xf>
    <xf numFmtId="0" fontId="8" fillId="33" borderId="28" xfId="0" applyFont="1" applyFill="1" applyBorder="1" applyAlignment="1">
      <alignment horizontal="center" vertical="center"/>
    </xf>
    <xf numFmtId="0" fontId="7" fillId="0" borderId="189" xfId="0" applyFont="1" applyFill="1" applyBorder="1" applyAlignment="1">
      <alignment horizontal="left" vertical="center" wrapText="1"/>
    </xf>
    <xf numFmtId="0" fontId="7" fillId="0" borderId="158" xfId="0" applyFont="1" applyFill="1" applyBorder="1" applyAlignment="1">
      <alignment horizontal="left" vertical="center" wrapText="1"/>
    </xf>
    <xf numFmtId="0" fontId="7" fillId="0" borderId="182" xfId="0" applyFont="1" applyFill="1" applyBorder="1" applyAlignment="1">
      <alignment horizontal="left" vertical="center" wrapText="1"/>
    </xf>
    <xf numFmtId="0" fontId="181" fillId="0" borderId="0" xfId="0" applyFont="1" applyFill="1" applyAlignment="1">
      <alignment horizontal="left" vertical="center" wrapText="1"/>
    </xf>
    <xf numFmtId="0" fontId="5" fillId="6" borderId="190" xfId="0" applyFont="1" applyFill="1" applyBorder="1" applyAlignment="1">
      <alignment horizontal="center" vertical="center" wrapText="1"/>
    </xf>
    <xf numFmtId="0" fontId="5" fillId="6" borderId="191" xfId="0" applyFont="1" applyFill="1" applyBorder="1" applyAlignment="1">
      <alignment horizontal="center" vertical="center" wrapText="1"/>
    </xf>
    <xf numFmtId="179" fontId="213" fillId="0" borderId="115" xfId="0" applyNumberFormat="1" applyFont="1" applyFill="1" applyBorder="1" applyAlignment="1">
      <alignment horizontal="right" vertical="center"/>
    </xf>
    <xf numFmtId="179" fontId="213" fillId="0" borderId="80" xfId="0" applyNumberFormat="1" applyFont="1" applyFill="1" applyBorder="1" applyAlignment="1">
      <alignment horizontal="right" vertical="center"/>
    </xf>
    <xf numFmtId="0" fontId="8" fillId="33" borderId="192" xfId="0" applyFont="1" applyFill="1" applyBorder="1" applyAlignment="1">
      <alignment horizontal="center" vertical="center" shrinkToFit="1"/>
    </xf>
    <xf numFmtId="0" fontId="8" fillId="33" borderId="193" xfId="0" applyFont="1" applyFill="1" applyBorder="1" applyAlignment="1">
      <alignment horizontal="center" vertical="center" shrinkToFit="1"/>
    </xf>
    <xf numFmtId="179" fontId="213" fillId="0" borderId="194" xfId="0" applyNumberFormat="1" applyFont="1" applyFill="1" applyBorder="1" applyAlignment="1">
      <alignment horizontal="right" vertical="center"/>
    </xf>
    <xf numFmtId="179" fontId="213" fillId="0" borderId="195" xfId="0" applyNumberFormat="1" applyFont="1" applyFill="1" applyBorder="1" applyAlignment="1">
      <alignment horizontal="right" vertical="center"/>
    </xf>
    <xf numFmtId="179" fontId="225" fillId="0" borderId="196" xfId="0" applyNumberFormat="1" applyFont="1" applyFill="1" applyBorder="1" applyAlignment="1">
      <alignment horizontal="right" vertical="center"/>
    </xf>
    <xf numFmtId="179" fontId="225" fillId="0" borderId="80" xfId="0" applyNumberFormat="1" applyFont="1" applyFill="1" applyBorder="1" applyAlignment="1">
      <alignment horizontal="right" vertical="center"/>
    </xf>
    <xf numFmtId="179" fontId="226" fillId="0" borderId="197" xfId="0" applyNumberFormat="1" applyFont="1" applyFill="1" applyBorder="1" applyAlignment="1">
      <alignment vertical="center" wrapText="1"/>
    </xf>
    <xf numFmtId="179" fontId="226" fillId="0" borderId="198" xfId="0" applyNumberFormat="1" applyFont="1" applyFill="1" applyBorder="1" applyAlignment="1">
      <alignment vertical="center" wrapText="1"/>
    </xf>
    <xf numFmtId="179" fontId="226" fillId="0" borderId="177" xfId="0" applyNumberFormat="1" applyFont="1" applyFill="1" applyBorder="1" applyAlignment="1">
      <alignment vertical="center" wrapText="1"/>
    </xf>
    <xf numFmtId="179" fontId="226" fillId="0" borderId="56" xfId="0" applyNumberFormat="1" applyFont="1" applyFill="1" applyBorder="1" applyAlignment="1">
      <alignment vertical="center" wrapText="1"/>
    </xf>
    <xf numFmtId="177" fontId="164" fillId="0" borderId="163" xfId="0" applyNumberFormat="1" applyFont="1" applyFill="1" applyBorder="1" applyAlignment="1">
      <alignment horizontal="right" vertical="center" shrinkToFit="1"/>
    </xf>
    <xf numFmtId="0" fontId="153" fillId="33" borderId="137" xfId="0" applyFont="1" applyFill="1" applyBorder="1" applyAlignment="1">
      <alignment horizontal="center" vertical="center" shrinkToFit="1"/>
    </xf>
    <xf numFmtId="0" fontId="153" fillId="33" borderId="199" xfId="0" applyFont="1" applyFill="1" applyBorder="1" applyAlignment="1">
      <alignment horizontal="center" vertical="center" shrinkToFit="1"/>
    </xf>
    <xf numFmtId="0" fontId="153" fillId="33" borderId="139" xfId="0" applyFont="1" applyFill="1" applyBorder="1" applyAlignment="1">
      <alignment horizontal="center" vertical="center" shrinkToFit="1"/>
    </xf>
    <xf numFmtId="0" fontId="153" fillId="33" borderId="200" xfId="0" applyFont="1" applyFill="1" applyBorder="1" applyAlignment="1">
      <alignment horizontal="center" vertical="center" shrinkToFit="1"/>
    </xf>
    <xf numFmtId="0" fontId="5" fillId="0" borderId="0" xfId="0" applyFont="1" applyFill="1" applyBorder="1" applyAlignment="1">
      <alignment vertical="top" wrapText="1"/>
    </xf>
    <xf numFmtId="0" fontId="205" fillId="34" borderId="14" xfId="0" applyFont="1" applyFill="1" applyBorder="1" applyAlignment="1">
      <alignment horizontal="center" vertical="center"/>
    </xf>
    <xf numFmtId="0" fontId="205" fillId="34" borderId="93" xfId="0" applyFont="1" applyFill="1" applyBorder="1" applyAlignment="1">
      <alignment horizontal="center" vertical="center"/>
    </xf>
    <xf numFmtId="0" fontId="205" fillId="34" borderId="142" xfId="0" applyFont="1" applyFill="1" applyBorder="1" applyAlignment="1">
      <alignment horizontal="center" vertical="center"/>
    </xf>
    <xf numFmtId="0" fontId="5" fillId="0" borderId="41" xfId="0" applyFont="1" applyFill="1" applyBorder="1" applyAlignment="1">
      <alignment vertical="center" wrapText="1"/>
    </xf>
    <xf numFmtId="0" fontId="5" fillId="0" borderId="59" xfId="0" applyFont="1" applyFill="1" applyBorder="1" applyAlignment="1">
      <alignment vertical="center" wrapText="1"/>
    </xf>
    <xf numFmtId="0" fontId="5" fillId="0" borderId="60" xfId="0" applyFont="1" applyFill="1" applyBorder="1" applyAlignment="1">
      <alignment vertical="center" wrapText="1"/>
    </xf>
    <xf numFmtId="0" fontId="5" fillId="33" borderId="10" xfId="0" applyFont="1" applyFill="1" applyBorder="1" applyAlignment="1">
      <alignment horizontal="left" vertical="center" wrapText="1"/>
    </xf>
    <xf numFmtId="38" fontId="155" fillId="42" borderId="57" xfId="48" applyFont="1" applyFill="1" applyBorder="1" applyAlignment="1">
      <alignment horizontal="center" vertical="center" wrapText="1" shrinkToFit="1"/>
    </xf>
    <xf numFmtId="38" fontId="155" fillId="42" borderId="201" xfId="48" applyFont="1" applyFill="1" applyBorder="1" applyAlignment="1">
      <alignment horizontal="center" vertical="center" shrinkToFit="1"/>
    </xf>
    <xf numFmtId="0" fontId="153" fillId="3" borderId="202" xfId="0" applyFont="1" applyFill="1" applyBorder="1" applyAlignment="1">
      <alignment horizontal="center" vertical="center" textRotation="255"/>
    </xf>
    <xf numFmtId="0" fontId="153" fillId="3" borderId="203" xfId="0" applyFont="1" applyFill="1" applyBorder="1" applyAlignment="1">
      <alignment horizontal="center" vertical="center" textRotation="255"/>
    </xf>
    <xf numFmtId="0" fontId="153" fillId="3" borderId="204" xfId="0" applyFont="1" applyFill="1" applyBorder="1" applyAlignment="1">
      <alignment horizontal="center" vertical="center" textRotation="255"/>
    </xf>
    <xf numFmtId="177" fontId="164" fillId="0" borderId="205" xfId="0" applyNumberFormat="1" applyFont="1" applyFill="1" applyBorder="1" applyAlignment="1">
      <alignment horizontal="right" vertical="center" shrinkToFit="1"/>
    </xf>
    <xf numFmtId="0" fontId="209" fillId="0" borderId="206" xfId="0" applyFont="1" applyFill="1" applyBorder="1" applyAlignment="1">
      <alignment horizontal="center" vertical="top" shrinkToFit="1"/>
    </xf>
    <xf numFmtId="0" fontId="209" fillId="0" borderId="198" xfId="0" applyFont="1" applyFill="1" applyBorder="1" applyAlignment="1">
      <alignment horizontal="center" vertical="top" shrinkToFit="1"/>
    </xf>
    <xf numFmtId="0" fontId="209" fillId="0" borderId="19" xfId="0" applyFont="1" applyFill="1" applyBorder="1" applyAlignment="1">
      <alignment horizontal="center" vertical="top" shrinkToFit="1"/>
    </xf>
    <xf numFmtId="0" fontId="153" fillId="2" borderId="207" xfId="0" applyFont="1" applyFill="1" applyBorder="1" applyAlignment="1">
      <alignment horizontal="center" vertical="center" wrapText="1"/>
    </xf>
    <xf numFmtId="0" fontId="153" fillId="2" borderId="205" xfId="0" applyFont="1" applyFill="1" applyBorder="1" applyAlignment="1">
      <alignment horizontal="center" vertical="center" wrapText="1"/>
    </xf>
    <xf numFmtId="0" fontId="153" fillId="2" borderId="162" xfId="0" applyFont="1" applyFill="1" applyBorder="1" applyAlignment="1">
      <alignment horizontal="center" vertical="center" wrapText="1"/>
    </xf>
    <xf numFmtId="0" fontId="153" fillId="2" borderId="163" xfId="0" applyFont="1" applyFill="1" applyBorder="1" applyAlignment="1">
      <alignment horizontal="center" vertical="center" wrapText="1"/>
    </xf>
    <xf numFmtId="0" fontId="153" fillId="2" borderId="208" xfId="0" applyFont="1" applyFill="1" applyBorder="1" applyAlignment="1">
      <alignment horizontal="center" vertical="center" wrapText="1"/>
    </xf>
    <xf numFmtId="0" fontId="153" fillId="2" borderId="187" xfId="0" applyFont="1" applyFill="1" applyBorder="1" applyAlignment="1">
      <alignment horizontal="center" vertical="center" wrapText="1"/>
    </xf>
    <xf numFmtId="0" fontId="227" fillId="2" borderId="187" xfId="0" applyFont="1" applyFill="1" applyBorder="1" applyAlignment="1">
      <alignment horizontal="center" vertical="center" shrinkToFit="1"/>
    </xf>
    <xf numFmtId="0" fontId="227" fillId="2" borderId="163" xfId="0" applyFont="1" applyFill="1" applyBorder="1" applyAlignment="1">
      <alignment horizontal="center" vertical="center" shrinkToFit="1"/>
    </xf>
    <xf numFmtId="0" fontId="5" fillId="33" borderId="209" xfId="0" applyFont="1" applyFill="1" applyBorder="1" applyAlignment="1">
      <alignment horizontal="center" vertical="center" shrinkToFit="1"/>
    </xf>
    <xf numFmtId="0" fontId="5" fillId="33" borderId="210" xfId="0" applyFont="1" applyFill="1" applyBorder="1" applyAlignment="1">
      <alignment horizontal="center" vertical="center" shrinkToFit="1"/>
    </xf>
    <xf numFmtId="0" fontId="5" fillId="33" borderId="211" xfId="0" applyFont="1" applyFill="1" applyBorder="1" applyAlignment="1">
      <alignment horizontal="center" vertical="center" shrinkToFit="1"/>
    </xf>
    <xf numFmtId="0" fontId="208" fillId="0" borderId="212" xfId="0" applyFont="1" applyFill="1" applyBorder="1" applyAlignment="1">
      <alignment horizontal="center" vertical="center" shrinkToFit="1"/>
    </xf>
    <xf numFmtId="0" fontId="208" fillId="0" borderId="173" xfId="0" applyFont="1" applyFill="1" applyBorder="1" applyAlignment="1">
      <alignment horizontal="center" vertical="center" shrinkToFit="1"/>
    </xf>
    <xf numFmtId="0" fontId="208" fillId="0" borderId="174" xfId="0" applyFont="1" applyFill="1" applyBorder="1" applyAlignment="1">
      <alignment horizontal="center" vertical="center" shrinkToFit="1"/>
    </xf>
    <xf numFmtId="0" fontId="208" fillId="0" borderId="175" xfId="0" applyFont="1" applyFill="1" applyBorder="1" applyAlignment="1">
      <alignment horizontal="center" vertical="center" shrinkToFit="1"/>
    </xf>
    <xf numFmtId="0" fontId="191" fillId="0" borderId="213" xfId="0" applyFont="1" applyFill="1" applyBorder="1" applyAlignment="1">
      <alignment horizontal="center" vertical="center" shrinkToFit="1"/>
    </xf>
    <xf numFmtId="0" fontId="191" fillId="0" borderId="214" xfId="0" applyFont="1" applyFill="1" applyBorder="1" applyAlignment="1">
      <alignment horizontal="center" vertical="center" shrinkToFit="1"/>
    </xf>
    <xf numFmtId="0" fontId="228" fillId="0" borderId="0" xfId="0" applyFont="1" applyFill="1" applyAlignment="1">
      <alignment horizontal="left" vertical="center" wrapText="1"/>
    </xf>
    <xf numFmtId="0" fontId="7" fillId="0" borderId="10" xfId="0" applyFont="1" applyFill="1" applyBorder="1" applyAlignment="1">
      <alignment vertical="center" wrapText="1"/>
    </xf>
    <xf numFmtId="0" fontId="227" fillId="3" borderId="163" xfId="0" applyFont="1" applyFill="1" applyBorder="1" applyAlignment="1">
      <alignment horizontal="center" vertical="center" shrinkToFit="1"/>
    </xf>
    <xf numFmtId="0" fontId="5" fillId="0" borderId="10"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178" xfId="0" applyFont="1" applyFill="1" applyBorder="1" applyAlignment="1">
      <alignment horizontal="left" vertical="center" wrapText="1"/>
    </xf>
    <xf numFmtId="0" fontId="7" fillId="0" borderId="89" xfId="0" applyFont="1" applyFill="1" applyBorder="1" applyAlignment="1">
      <alignment horizontal="left" vertical="center" wrapText="1"/>
    </xf>
    <xf numFmtId="49" fontId="5" fillId="3" borderId="51" xfId="0" applyNumberFormat="1" applyFont="1" applyFill="1" applyBorder="1" applyAlignment="1">
      <alignment horizontal="center" vertical="center" wrapText="1"/>
    </xf>
    <xf numFmtId="49" fontId="5" fillId="3" borderId="24" xfId="0" applyNumberFormat="1" applyFont="1" applyFill="1" applyBorder="1" applyAlignment="1">
      <alignment horizontal="center" vertical="center" wrapText="1"/>
    </xf>
    <xf numFmtId="177" fontId="229" fillId="0" borderId="160" xfId="0" applyNumberFormat="1" applyFont="1" applyFill="1" applyBorder="1" applyAlignment="1">
      <alignment horizontal="right" vertical="center" shrinkToFit="1"/>
    </xf>
    <xf numFmtId="177" fontId="229" fillId="0" borderId="148" xfId="0" applyNumberFormat="1" applyFont="1" applyFill="1" applyBorder="1" applyAlignment="1">
      <alignment horizontal="right" vertical="center" shrinkToFit="1"/>
    </xf>
    <xf numFmtId="0" fontId="227" fillId="3" borderId="187" xfId="0" applyFont="1" applyFill="1" applyBorder="1" applyAlignment="1">
      <alignment horizontal="center" vertical="center" shrinkToFit="1"/>
    </xf>
    <xf numFmtId="0" fontId="5" fillId="33" borderId="215" xfId="0" applyFont="1" applyFill="1" applyBorder="1" applyAlignment="1">
      <alignment horizontal="center" vertical="center" shrinkToFit="1"/>
    </xf>
    <xf numFmtId="0" fontId="5" fillId="33" borderId="216" xfId="0" applyFont="1" applyFill="1" applyBorder="1" applyAlignment="1">
      <alignment horizontal="center" vertical="center" shrinkToFit="1"/>
    </xf>
    <xf numFmtId="0" fontId="5" fillId="33" borderId="197" xfId="0" applyFont="1" applyFill="1" applyBorder="1" applyAlignment="1">
      <alignment horizontal="center" vertical="center" shrinkToFit="1"/>
    </xf>
    <xf numFmtId="0" fontId="7" fillId="0" borderId="47" xfId="0" applyFont="1" applyFill="1" applyBorder="1" applyAlignment="1">
      <alignment vertical="center" wrapText="1"/>
    </xf>
    <xf numFmtId="0" fontId="7" fillId="0" borderId="178" xfId="0" applyFont="1" applyFill="1" applyBorder="1" applyAlignment="1">
      <alignment vertical="center" wrapText="1"/>
    </xf>
    <xf numFmtId="0" fontId="7" fillId="0" borderId="89" xfId="0" applyFont="1" applyFill="1" applyBorder="1" applyAlignment="1">
      <alignment vertical="center" wrapText="1"/>
    </xf>
    <xf numFmtId="0" fontId="5" fillId="0" borderId="42" xfId="0" applyFont="1" applyFill="1" applyBorder="1" applyAlignment="1">
      <alignment vertical="center" wrapText="1"/>
    </xf>
    <xf numFmtId="0" fontId="5" fillId="0" borderId="217" xfId="0" applyFont="1" applyFill="1" applyBorder="1" applyAlignment="1">
      <alignment vertical="center" wrapText="1"/>
    </xf>
    <xf numFmtId="0" fontId="5" fillId="0" borderId="218" xfId="0" applyFont="1" applyFill="1" applyBorder="1" applyAlignment="1">
      <alignment vertical="center" wrapText="1"/>
    </xf>
    <xf numFmtId="0" fontId="5" fillId="0" borderId="43" xfId="0" applyFont="1" applyFill="1" applyBorder="1" applyAlignment="1">
      <alignment vertical="center" wrapText="1"/>
    </xf>
    <xf numFmtId="0" fontId="5" fillId="0" borderId="219" xfId="0" applyFont="1" applyFill="1" applyBorder="1" applyAlignment="1">
      <alignment vertical="center" wrapText="1"/>
    </xf>
    <xf numFmtId="0" fontId="5" fillId="0" borderId="88" xfId="0" applyFont="1" applyFill="1" applyBorder="1" applyAlignment="1">
      <alignment vertical="center" wrapText="1"/>
    </xf>
    <xf numFmtId="0" fontId="183" fillId="0" borderId="0" xfId="0" applyFont="1" applyFill="1" applyAlignment="1">
      <alignment horizontal="left" vertical="center" wrapText="1"/>
    </xf>
    <xf numFmtId="0" fontId="203" fillId="0" borderId="47" xfId="0" applyFont="1" applyFill="1" applyBorder="1" applyAlignment="1">
      <alignment horizontal="left" vertical="center" wrapText="1"/>
    </xf>
    <xf numFmtId="0" fontId="203" fillId="0" borderId="178" xfId="0" applyFont="1" applyFill="1" applyBorder="1" applyAlignment="1">
      <alignment horizontal="left" vertical="center" wrapText="1"/>
    </xf>
    <xf numFmtId="0" fontId="203" fillId="0" borderId="89" xfId="0" applyFont="1" applyFill="1" applyBorder="1" applyAlignment="1">
      <alignment horizontal="left" vertical="center" wrapText="1"/>
    </xf>
    <xf numFmtId="38" fontId="153" fillId="42" borderId="220" xfId="48" applyFont="1" applyFill="1" applyBorder="1" applyAlignment="1">
      <alignment horizontal="center" vertical="center" shrinkToFit="1"/>
    </xf>
    <xf numFmtId="38" fontId="153" fillId="42" borderId="221" xfId="48" applyFont="1" applyFill="1" applyBorder="1" applyAlignment="1">
      <alignment horizontal="center" vertical="center" shrinkToFit="1"/>
    </xf>
    <xf numFmtId="0" fontId="230" fillId="0" borderId="0" xfId="0" applyFont="1" applyFill="1" applyAlignment="1">
      <alignment horizontal="left" vertical="center" wrapText="1"/>
    </xf>
    <xf numFmtId="0" fontId="191" fillId="0" borderId="183" xfId="0" applyFont="1" applyFill="1" applyBorder="1" applyAlignment="1">
      <alignment horizontal="center" vertical="center"/>
    </xf>
    <xf numFmtId="0" fontId="201" fillId="0" borderId="183" xfId="0" applyFont="1" applyFill="1" applyBorder="1" applyAlignment="1">
      <alignment horizontal="center" vertical="center" shrinkToFit="1"/>
    </xf>
    <xf numFmtId="0" fontId="201" fillId="0" borderId="206" xfId="0" applyFont="1" applyFill="1" applyBorder="1" applyAlignment="1">
      <alignment horizontal="center" vertical="center" shrinkToFit="1"/>
    </xf>
    <xf numFmtId="0" fontId="201" fillId="0" borderId="222" xfId="0" applyFont="1" applyFill="1" applyBorder="1" applyAlignment="1">
      <alignment horizontal="center" vertical="center" shrinkToFit="1"/>
    </xf>
    <xf numFmtId="0" fontId="19" fillId="0" borderId="171" xfId="0" applyFont="1" applyFill="1" applyBorder="1" applyAlignment="1">
      <alignment horizontal="center" vertical="center" shrinkToFit="1"/>
    </xf>
    <xf numFmtId="49" fontId="5" fillId="3" borderId="31" xfId="0" applyNumberFormat="1" applyFont="1" applyFill="1" applyBorder="1" applyAlignment="1">
      <alignment horizontal="center" vertical="center" wrapText="1"/>
    </xf>
    <xf numFmtId="49" fontId="5" fillId="3" borderId="28"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153" fillId="33" borderId="223" xfId="0" applyFont="1" applyFill="1" applyBorder="1" applyAlignment="1">
      <alignment horizontal="center" vertical="center" shrinkToFit="1"/>
    </xf>
    <xf numFmtId="0" fontId="153" fillId="33" borderId="224" xfId="0" applyFont="1" applyFill="1" applyBorder="1" applyAlignment="1">
      <alignment horizontal="center" vertical="center" shrinkToFit="1"/>
    </xf>
    <xf numFmtId="0" fontId="153" fillId="33" borderId="225" xfId="0" applyFont="1" applyFill="1" applyBorder="1" applyAlignment="1">
      <alignment horizontal="center" vertical="center" shrinkToFit="1"/>
    </xf>
    <xf numFmtId="0" fontId="153" fillId="33" borderId="226" xfId="0" applyFont="1" applyFill="1" applyBorder="1" applyAlignment="1">
      <alignment horizontal="center" vertical="center" shrinkToFit="1"/>
    </xf>
    <xf numFmtId="0" fontId="5" fillId="34" borderId="10" xfId="0" applyFont="1" applyFill="1" applyBorder="1" applyAlignment="1">
      <alignment horizontal="left" vertical="center" wrapText="1"/>
    </xf>
    <xf numFmtId="0" fontId="5" fillId="28" borderId="215" xfId="0" applyFont="1" applyFill="1" applyBorder="1" applyAlignment="1">
      <alignment horizontal="center" vertical="center" shrinkToFit="1"/>
    </xf>
    <xf numFmtId="0" fontId="5" fillId="28" borderId="216" xfId="0" applyFont="1" applyFill="1" applyBorder="1" applyAlignment="1">
      <alignment horizontal="center" vertical="center" shrinkToFit="1"/>
    </xf>
    <xf numFmtId="0" fontId="5" fillId="33" borderId="227" xfId="0" applyFont="1" applyFill="1" applyBorder="1" applyAlignment="1">
      <alignment horizontal="center" vertical="center" shrinkToFit="1"/>
    </xf>
    <xf numFmtId="0" fontId="5" fillId="33" borderId="228" xfId="0" applyFont="1" applyFill="1" applyBorder="1" applyAlignment="1">
      <alignment horizontal="center" vertical="center" shrinkToFit="1"/>
    </xf>
    <xf numFmtId="0" fontId="5" fillId="33" borderId="229" xfId="0" applyFont="1" applyFill="1" applyBorder="1" applyAlignment="1">
      <alignment horizontal="center" vertical="center" shrinkToFit="1"/>
    </xf>
    <xf numFmtId="0" fontId="153" fillId="33" borderId="230" xfId="0" applyFont="1" applyFill="1" applyBorder="1" applyAlignment="1">
      <alignment horizontal="center" vertical="center" shrinkToFit="1"/>
    </xf>
    <xf numFmtId="0" fontId="8" fillId="33" borderId="231" xfId="0" applyFont="1" applyFill="1" applyBorder="1" applyAlignment="1">
      <alignment horizontal="center" vertical="center" shrinkToFit="1"/>
    </xf>
    <xf numFmtId="0" fontId="8" fillId="33" borderId="173" xfId="0" applyFont="1" applyFill="1" applyBorder="1" applyAlignment="1">
      <alignment horizontal="center" vertical="center" shrinkToFit="1"/>
    </xf>
    <xf numFmtId="0" fontId="18" fillId="0" borderId="173" xfId="0" applyFont="1" applyFill="1" applyBorder="1" applyAlignment="1">
      <alignment horizontal="center" vertical="center" shrinkToFit="1"/>
    </xf>
    <xf numFmtId="0" fontId="18" fillId="0" borderId="174" xfId="0" applyFont="1" applyFill="1" applyBorder="1" applyAlignment="1">
      <alignment horizontal="center" vertical="center" shrinkToFit="1"/>
    </xf>
    <xf numFmtId="0" fontId="18" fillId="0" borderId="175" xfId="0" applyFont="1" applyFill="1" applyBorder="1" applyAlignment="1">
      <alignment horizontal="center" vertical="center" shrinkToFit="1"/>
    </xf>
    <xf numFmtId="0" fontId="5" fillId="33" borderId="232" xfId="0" applyFont="1" applyFill="1" applyBorder="1" applyAlignment="1">
      <alignment horizontal="center" vertical="center" shrinkToFit="1"/>
    </xf>
    <xf numFmtId="0" fontId="5" fillId="33" borderId="233" xfId="0" applyFont="1" applyFill="1" applyBorder="1" applyAlignment="1">
      <alignment horizontal="center" vertical="center" shrinkToFit="1"/>
    </xf>
    <xf numFmtId="0" fontId="5" fillId="33" borderId="189" xfId="0" applyFont="1" applyFill="1" applyBorder="1" applyAlignment="1">
      <alignment horizontal="center" vertical="center" shrinkToFit="1"/>
    </xf>
    <xf numFmtId="0" fontId="5" fillId="33" borderId="234" xfId="0" applyFont="1" applyFill="1" applyBorder="1" applyAlignment="1">
      <alignment horizontal="center" vertical="center" shrinkToFit="1"/>
    </xf>
    <xf numFmtId="0" fontId="5" fillId="33" borderId="170" xfId="0" applyFont="1" applyFill="1" applyBorder="1" applyAlignment="1">
      <alignment horizontal="center" vertical="center" shrinkToFit="1"/>
    </xf>
    <xf numFmtId="0" fontId="5" fillId="33" borderId="235" xfId="0" applyFont="1" applyFill="1" applyBorder="1" applyAlignment="1">
      <alignment horizontal="center" vertical="center" shrinkToFit="1"/>
    </xf>
    <xf numFmtId="0" fontId="227" fillId="2" borderId="205" xfId="0" applyFont="1" applyFill="1" applyBorder="1" applyAlignment="1">
      <alignment horizontal="center" vertical="center" shrinkToFit="1"/>
    </xf>
    <xf numFmtId="0" fontId="231" fillId="3" borderId="184" xfId="0" applyFont="1" applyFill="1" applyBorder="1" applyAlignment="1">
      <alignment horizontal="center" vertical="center" shrinkToFit="1"/>
    </xf>
    <xf numFmtId="0" fontId="231" fillId="3" borderId="102" xfId="0" applyFont="1" applyFill="1" applyBorder="1" applyAlignment="1">
      <alignment horizontal="center" vertical="center" shrinkToFit="1"/>
    </xf>
    <xf numFmtId="0" fontId="5" fillId="0" borderId="0" xfId="0" applyFont="1" applyFill="1" applyAlignment="1">
      <alignment vertical="center" wrapText="1"/>
    </xf>
    <xf numFmtId="0" fontId="8" fillId="33" borderId="236" xfId="0" applyFont="1" applyFill="1" applyBorder="1" applyAlignment="1">
      <alignment horizontal="center" vertical="center" shrinkToFit="1"/>
    </xf>
    <xf numFmtId="49" fontId="5" fillId="3" borderId="30" xfId="0" applyNumberFormat="1" applyFont="1" applyFill="1" applyBorder="1" applyAlignment="1">
      <alignment horizontal="center" vertical="center" wrapText="1"/>
    </xf>
    <xf numFmtId="49" fontId="5" fillId="3" borderId="26" xfId="0" applyNumberFormat="1" applyFont="1" applyFill="1" applyBorder="1" applyAlignment="1">
      <alignment horizontal="center" vertical="center" wrapText="1"/>
    </xf>
    <xf numFmtId="0" fontId="209" fillId="0" borderId="237" xfId="0" applyFont="1" applyFill="1" applyBorder="1" applyAlignment="1">
      <alignment horizontal="center" vertical="center" shrinkToFit="1"/>
    </xf>
    <xf numFmtId="0" fontId="209" fillId="0" borderId="158" xfId="0" applyFont="1" applyFill="1" applyBorder="1" applyAlignment="1">
      <alignment horizontal="center" vertical="center" shrinkToFit="1"/>
    </xf>
    <xf numFmtId="0" fontId="8" fillId="33" borderId="238" xfId="0" applyFont="1" applyFill="1" applyBorder="1" applyAlignment="1">
      <alignment horizontal="center" vertical="center" shrinkToFit="1"/>
    </xf>
    <xf numFmtId="0" fontId="8" fillId="33" borderId="183" xfId="0" applyFont="1" applyFill="1" applyBorder="1" applyAlignment="1">
      <alignment horizontal="center" vertical="center" shrinkToFit="1"/>
    </xf>
    <xf numFmtId="0" fontId="5" fillId="33" borderId="239" xfId="0" applyFont="1" applyFill="1" applyBorder="1" applyAlignment="1">
      <alignment horizontal="center" vertical="center" shrinkToFit="1"/>
    </xf>
    <xf numFmtId="0" fontId="5" fillId="33" borderId="190" xfId="0" applyFont="1" applyFill="1" applyBorder="1" applyAlignment="1">
      <alignment horizontal="center" vertical="center" shrinkToFit="1"/>
    </xf>
    <xf numFmtId="0" fontId="5" fillId="33" borderId="191" xfId="0" applyFont="1" applyFill="1" applyBorder="1" applyAlignment="1">
      <alignment horizontal="center" vertical="center" shrinkToFit="1"/>
    </xf>
    <xf numFmtId="0" fontId="164" fillId="0" borderId="101" xfId="0" applyFont="1" applyFill="1" applyBorder="1" applyAlignment="1">
      <alignment horizontal="center" vertical="center" wrapText="1"/>
    </xf>
    <xf numFmtId="0" fontId="164" fillId="0" borderId="167" xfId="0" applyFont="1" applyFill="1" applyBorder="1" applyAlignment="1">
      <alignment horizontal="center" vertical="center" wrapText="1"/>
    </xf>
    <xf numFmtId="0" fontId="164" fillId="0" borderId="240" xfId="0" applyFont="1" applyFill="1" applyBorder="1" applyAlignment="1">
      <alignment horizontal="center" vertical="center" wrapText="1"/>
    </xf>
    <xf numFmtId="0" fontId="18" fillId="0" borderId="171" xfId="0" applyFont="1" applyFill="1" applyBorder="1" applyAlignment="1">
      <alignment horizontal="center" vertical="center" shrinkToFit="1"/>
    </xf>
    <xf numFmtId="0" fontId="18" fillId="0" borderId="114" xfId="0" applyFont="1" applyFill="1" applyBorder="1" applyAlignment="1">
      <alignment horizontal="center" vertical="center" shrinkToFit="1"/>
    </xf>
    <xf numFmtId="0" fontId="18" fillId="0" borderId="172" xfId="0" applyFont="1" applyFill="1" applyBorder="1" applyAlignment="1">
      <alignment horizontal="center" vertical="center" shrinkToFit="1"/>
    </xf>
    <xf numFmtId="0" fontId="153" fillId="0" borderId="0" xfId="0" applyFont="1" applyFill="1" applyAlignment="1">
      <alignment vertical="top" wrapText="1"/>
    </xf>
    <xf numFmtId="0" fontId="5" fillId="33" borderId="10" xfId="0" applyFont="1" applyFill="1" applyBorder="1" applyAlignment="1">
      <alignment vertical="center" wrapText="1"/>
    </xf>
    <xf numFmtId="177" fontId="164" fillId="0" borderId="120" xfId="0" applyNumberFormat="1" applyFont="1" applyFill="1" applyBorder="1" applyAlignment="1">
      <alignment horizontal="center" vertical="center" shrinkToFit="1"/>
    </xf>
    <xf numFmtId="177" fontId="164" fillId="0" borderId="107" xfId="0" applyNumberFormat="1" applyFont="1" applyFill="1" applyBorder="1" applyAlignment="1">
      <alignment horizontal="center" vertical="center" shrinkToFit="1"/>
    </xf>
    <xf numFmtId="177" fontId="164" fillId="0" borderId="121" xfId="0" applyNumberFormat="1" applyFont="1" applyFill="1" applyBorder="1" applyAlignment="1">
      <alignment horizontal="center" vertical="center" shrinkToFit="1"/>
    </xf>
    <xf numFmtId="177" fontId="164" fillId="0" borderId="83" xfId="0" applyNumberFormat="1" applyFont="1" applyFill="1" applyBorder="1" applyAlignment="1">
      <alignment horizontal="center" vertical="center" shrinkToFit="1"/>
    </xf>
    <xf numFmtId="177" fontId="164" fillId="0" borderId="0" xfId="0" applyNumberFormat="1" applyFont="1" applyFill="1" applyBorder="1" applyAlignment="1">
      <alignment horizontal="center" vertical="center" shrinkToFit="1"/>
    </xf>
    <xf numFmtId="177" fontId="164" fillId="0" borderId="84" xfId="0" applyNumberFormat="1" applyFont="1" applyFill="1" applyBorder="1" applyAlignment="1">
      <alignment horizontal="center" vertical="center" shrinkToFit="1"/>
    </xf>
    <xf numFmtId="177" fontId="164" fillId="0" borderId="122" xfId="0" applyNumberFormat="1" applyFont="1" applyFill="1" applyBorder="1" applyAlignment="1">
      <alignment horizontal="center" vertical="center" shrinkToFit="1"/>
    </xf>
    <xf numFmtId="177" fontId="164" fillId="0" borderId="112" xfId="0" applyNumberFormat="1" applyFont="1" applyFill="1" applyBorder="1" applyAlignment="1">
      <alignment horizontal="center" vertical="center" shrinkToFit="1"/>
    </xf>
    <xf numFmtId="177" fontId="164" fillId="0" borderId="123" xfId="0" applyNumberFormat="1" applyFont="1" applyFill="1" applyBorder="1" applyAlignment="1">
      <alignment horizontal="center" vertical="center" shrinkToFit="1"/>
    </xf>
    <xf numFmtId="38" fontId="199" fillId="0" borderId="241" xfId="48" applyFont="1" applyFill="1" applyBorder="1" applyAlignment="1">
      <alignment horizontal="center" vertical="center" shrinkToFit="1"/>
    </xf>
    <xf numFmtId="38" fontId="199" fillId="0" borderId="56" xfId="48" applyFont="1" applyFill="1" applyBorder="1" applyAlignment="1">
      <alignment horizontal="center" vertical="center" shrinkToFit="1"/>
    </xf>
    <xf numFmtId="0" fontId="5" fillId="0" borderId="174" xfId="0" applyFont="1" applyFill="1" applyBorder="1" applyAlignment="1">
      <alignment horizontal="center" vertical="center" shrinkToFit="1"/>
    </xf>
    <xf numFmtId="0" fontId="5" fillId="0" borderId="56"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5" fillId="33" borderId="50" xfId="0" applyFont="1" applyFill="1" applyBorder="1" applyAlignment="1">
      <alignment horizontal="center" vertical="center" shrinkToFit="1"/>
    </xf>
    <xf numFmtId="0" fontId="5" fillId="33" borderId="242" xfId="0" applyFont="1" applyFill="1" applyBorder="1" applyAlignment="1">
      <alignment horizontal="center" vertical="center" shrinkToFit="1"/>
    </xf>
    <xf numFmtId="0" fontId="5" fillId="33" borderId="48" xfId="0" applyFont="1" applyFill="1" applyBorder="1" applyAlignment="1">
      <alignment horizontal="center" vertical="center" shrinkToFit="1"/>
    </xf>
    <xf numFmtId="0" fontId="5" fillId="33" borderId="243" xfId="0" applyFont="1" applyFill="1" applyBorder="1" applyAlignment="1">
      <alignment horizontal="center" vertical="center" shrinkToFit="1"/>
    </xf>
    <xf numFmtId="0" fontId="5" fillId="42" borderId="163" xfId="0" applyFont="1" applyFill="1" applyBorder="1" applyAlignment="1">
      <alignment horizontal="center" vertical="center" shrinkToFit="1"/>
    </xf>
    <xf numFmtId="0" fontId="7" fillId="0" borderId="160" xfId="0" applyFont="1" applyFill="1" applyBorder="1" applyAlignment="1">
      <alignment horizontal="left" vertical="center" wrapText="1"/>
    </xf>
    <xf numFmtId="0" fontId="7" fillId="0" borderId="148" xfId="0" applyFont="1" applyFill="1" applyBorder="1" applyAlignment="1">
      <alignment horizontal="left" vertical="center" wrapText="1"/>
    </xf>
    <xf numFmtId="0" fontId="7" fillId="0" borderId="161" xfId="0" applyFont="1" applyFill="1" applyBorder="1" applyAlignment="1">
      <alignment horizontal="left" vertical="center" wrapText="1"/>
    </xf>
    <xf numFmtId="0" fontId="153" fillId="7" borderId="207" xfId="0" applyFont="1" applyFill="1" applyBorder="1" applyAlignment="1">
      <alignment horizontal="center" vertical="center" wrapText="1"/>
    </xf>
    <xf numFmtId="0" fontId="153" fillId="7" borderId="205" xfId="0" applyFont="1" applyFill="1" applyBorder="1" applyAlignment="1">
      <alignment horizontal="center" vertical="center" wrapText="1"/>
    </xf>
    <xf numFmtId="0" fontId="153" fillId="7" borderId="162" xfId="0" applyFont="1" applyFill="1" applyBorder="1" applyAlignment="1">
      <alignment horizontal="center" vertical="center" wrapText="1"/>
    </xf>
    <xf numFmtId="0" fontId="153" fillId="7" borderId="163" xfId="0" applyFont="1" applyFill="1" applyBorder="1" applyAlignment="1">
      <alignment horizontal="center" vertical="center" wrapText="1"/>
    </xf>
    <xf numFmtId="0" fontId="153" fillId="7" borderId="208" xfId="0" applyFont="1" applyFill="1" applyBorder="1" applyAlignment="1">
      <alignment horizontal="center" vertical="center" wrapText="1"/>
    </xf>
    <xf numFmtId="0" fontId="153" fillId="7" borderId="187" xfId="0" applyFont="1" applyFill="1" applyBorder="1" applyAlignment="1">
      <alignment horizontal="center" vertical="center" wrapText="1"/>
    </xf>
    <xf numFmtId="0" fontId="227" fillId="7" borderId="205" xfId="0" applyFont="1" applyFill="1" applyBorder="1" applyAlignment="1">
      <alignment horizontal="center" vertical="center" shrinkToFit="1"/>
    </xf>
    <xf numFmtId="0" fontId="227" fillId="7" borderId="163" xfId="0" applyFont="1" applyFill="1" applyBorder="1" applyAlignment="1">
      <alignment horizontal="center" vertical="center" shrinkToFit="1"/>
    </xf>
    <xf numFmtId="0" fontId="5" fillId="42" borderId="162" xfId="0" applyFont="1" applyFill="1" applyBorder="1" applyAlignment="1">
      <alignment horizontal="center" vertical="center" textRotation="255"/>
    </xf>
    <xf numFmtId="0" fontId="5" fillId="0" borderId="0" xfId="0" applyFont="1" applyFill="1" applyAlignment="1">
      <alignment vertical="top" wrapText="1"/>
    </xf>
    <xf numFmtId="0" fontId="201" fillId="0" borderId="244" xfId="0" applyFont="1" applyFill="1" applyBorder="1" applyAlignment="1">
      <alignment horizontal="center" vertical="center" shrinkToFit="1"/>
    </xf>
    <xf numFmtId="0" fontId="8" fillId="3" borderId="50" xfId="0" applyFont="1" applyFill="1" applyBorder="1" applyAlignment="1">
      <alignment horizontal="center" vertical="center" shrinkToFit="1"/>
    </xf>
    <xf numFmtId="0" fontId="8" fillId="3" borderId="242" xfId="0" applyFont="1" applyFill="1" applyBorder="1" applyAlignment="1">
      <alignment horizontal="center" vertical="center" shrinkToFit="1"/>
    </xf>
    <xf numFmtId="0" fontId="5" fillId="33" borderId="245" xfId="0" applyFont="1" applyFill="1" applyBorder="1" applyAlignment="1">
      <alignment horizontal="center" vertical="center"/>
    </xf>
    <xf numFmtId="0" fontId="5" fillId="33" borderId="59" xfId="0" applyFont="1" applyFill="1" applyBorder="1" applyAlignment="1">
      <alignment horizontal="center" vertical="center"/>
    </xf>
    <xf numFmtId="0" fontId="5" fillId="33" borderId="246" xfId="0" applyFont="1" applyFill="1" applyBorder="1" applyAlignment="1">
      <alignment horizontal="center" vertical="center"/>
    </xf>
    <xf numFmtId="0" fontId="31" fillId="33" borderId="247" xfId="0" applyFont="1" applyFill="1" applyBorder="1" applyAlignment="1">
      <alignment horizontal="center" vertical="center" shrinkToFit="1"/>
    </xf>
    <xf numFmtId="0" fontId="31" fillId="33" borderId="248" xfId="0" applyFont="1" applyFill="1" applyBorder="1" applyAlignment="1">
      <alignment horizontal="center" vertical="center" shrinkToFit="1"/>
    </xf>
    <xf numFmtId="0" fontId="191" fillId="0" borderId="249" xfId="0" applyFont="1" applyFill="1" applyBorder="1" applyAlignment="1">
      <alignment horizontal="center" vertical="center" shrinkToFit="1"/>
    </xf>
    <xf numFmtId="0" fontId="191" fillId="0" borderId="87" xfId="0" applyFont="1" applyFill="1" applyBorder="1" applyAlignment="1">
      <alignment horizontal="center" vertical="center" shrinkToFit="1"/>
    </xf>
    <xf numFmtId="0" fontId="5" fillId="3" borderId="244" xfId="0" applyFont="1" applyFill="1" applyBorder="1" applyAlignment="1">
      <alignment horizontal="center" vertical="center" shrinkToFit="1"/>
    </xf>
    <xf numFmtId="0" fontId="5" fillId="3" borderId="49" xfId="0" applyFont="1" applyFill="1" applyBorder="1" applyAlignment="1">
      <alignment horizontal="center" vertical="center" shrinkToFit="1"/>
    </xf>
    <xf numFmtId="0" fontId="5" fillId="42" borderId="48" xfId="0" applyFont="1" applyFill="1" applyBorder="1" applyAlignment="1">
      <alignment horizontal="center" vertical="center" shrinkToFit="1"/>
    </xf>
    <xf numFmtId="0" fontId="5" fillId="42" borderId="243" xfId="0" applyFont="1" applyFill="1" applyBorder="1" applyAlignment="1">
      <alignment horizontal="center" vertical="center" shrinkToFit="1"/>
    </xf>
    <xf numFmtId="0" fontId="5" fillId="42" borderId="49" xfId="0" applyFont="1" applyFill="1" applyBorder="1" applyAlignment="1">
      <alignment horizontal="center" vertical="center" shrinkToFit="1"/>
    </xf>
    <xf numFmtId="0" fontId="5" fillId="42" borderId="244" xfId="0" applyFont="1" applyFill="1" applyBorder="1" applyAlignment="1">
      <alignment horizontal="center" vertical="center" shrinkToFit="1"/>
    </xf>
    <xf numFmtId="0" fontId="5" fillId="42" borderId="50" xfId="0" applyFont="1" applyFill="1" applyBorder="1" applyAlignment="1">
      <alignment horizontal="center" vertical="center" shrinkToFit="1"/>
    </xf>
    <xf numFmtId="0" fontId="5" fillId="42" borderId="242" xfId="0" applyFont="1" applyFill="1" applyBorder="1" applyAlignment="1">
      <alignment horizontal="center" vertical="center" shrinkToFit="1"/>
    </xf>
    <xf numFmtId="0" fontId="5" fillId="3" borderId="48" xfId="0" applyFont="1" applyFill="1" applyBorder="1" applyAlignment="1">
      <alignment horizontal="center" vertical="center" shrinkToFit="1"/>
    </xf>
    <xf numFmtId="0" fontId="5" fillId="3" borderId="243" xfId="0" applyFont="1" applyFill="1" applyBorder="1" applyAlignment="1">
      <alignment horizontal="center" vertical="center" shrinkToFit="1"/>
    </xf>
    <xf numFmtId="0" fontId="5" fillId="33" borderId="52" xfId="0" applyFont="1" applyFill="1" applyBorder="1" applyAlignment="1">
      <alignment horizontal="center" vertical="center" shrinkToFit="1"/>
    </xf>
    <xf numFmtId="0" fontId="5" fillId="33" borderId="250" xfId="0" applyFont="1" applyFill="1" applyBorder="1" applyAlignment="1">
      <alignment horizontal="center" vertical="center" shrinkToFit="1"/>
    </xf>
    <xf numFmtId="0" fontId="5" fillId="33" borderId="86" xfId="0" applyFont="1" applyFill="1" applyBorder="1" applyAlignment="1">
      <alignment horizontal="center" vertical="center" shrinkToFit="1"/>
    </xf>
    <xf numFmtId="0" fontId="5" fillId="33" borderId="249" xfId="0" applyFont="1" applyFill="1" applyBorder="1" applyAlignment="1">
      <alignment horizontal="center" vertical="center" shrinkToFit="1"/>
    </xf>
    <xf numFmtId="0" fontId="5" fillId="0" borderId="0" xfId="0" applyFont="1" applyFill="1" applyBorder="1" applyAlignment="1">
      <alignment horizontal="center" vertical="top" shrinkToFit="1"/>
    </xf>
    <xf numFmtId="0" fontId="5" fillId="28" borderId="187" xfId="0" applyFont="1" applyFill="1" applyBorder="1" applyAlignment="1">
      <alignment horizontal="center" vertical="center" wrapText="1"/>
    </xf>
    <xf numFmtId="0" fontId="5" fillId="28" borderId="163" xfId="0" applyFont="1" applyFill="1" applyBorder="1" applyAlignment="1">
      <alignment horizontal="center" vertical="center" wrapText="1"/>
    </xf>
    <xf numFmtId="0" fontId="7" fillId="0" borderId="10" xfId="0" applyFont="1" applyFill="1" applyBorder="1" applyAlignment="1">
      <alignment horizontal="left" vertical="center" wrapText="1"/>
    </xf>
    <xf numFmtId="177" fontId="229" fillId="0" borderId="251" xfId="0" applyNumberFormat="1" applyFont="1" applyFill="1" applyBorder="1" applyAlignment="1">
      <alignment horizontal="right" vertical="center" shrinkToFit="1"/>
    </xf>
    <xf numFmtId="177" fontId="229" fillId="0" borderId="150" xfId="0" applyNumberFormat="1" applyFont="1" applyFill="1" applyBorder="1" applyAlignment="1">
      <alignment horizontal="right" vertical="center" shrinkToFit="1"/>
    </xf>
    <xf numFmtId="38" fontId="155" fillId="33" borderId="14" xfId="48" applyFont="1" applyFill="1" applyBorder="1" applyAlignment="1">
      <alignment horizontal="center" vertical="center" wrapText="1"/>
    </xf>
    <xf numFmtId="0" fontId="0" fillId="0" borderId="93" xfId="0" applyBorder="1" applyAlignment="1">
      <alignment vertical="center"/>
    </xf>
    <xf numFmtId="0" fontId="8" fillId="0" borderId="0" xfId="0" applyFont="1" applyFill="1" applyAlignment="1">
      <alignment vertical="center" wrapText="1"/>
    </xf>
    <xf numFmtId="0" fontId="227" fillId="7" borderId="187" xfId="0" applyFont="1" applyFill="1" applyBorder="1" applyAlignment="1">
      <alignment horizontal="center" vertical="center" shrinkToFit="1"/>
    </xf>
    <xf numFmtId="0" fontId="227" fillId="3" borderId="205" xfId="0" applyFont="1" applyFill="1" applyBorder="1" applyAlignment="1">
      <alignment horizontal="center" vertical="center" shrinkToFit="1"/>
    </xf>
    <xf numFmtId="177" fontId="229" fillId="0" borderId="252" xfId="0" applyNumberFormat="1" applyFont="1" applyFill="1" applyBorder="1" applyAlignment="1">
      <alignment horizontal="right" vertical="center" shrinkToFit="1"/>
    </xf>
    <xf numFmtId="177" fontId="229" fillId="0" borderId="154" xfId="0" applyNumberFormat="1" applyFont="1" applyFill="1" applyBorder="1" applyAlignment="1">
      <alignment horizontal="right" vertical="center" shrinkToFit="1"/>
    </xf>
    <xf numFmtId="0" fontId="201" fillId="0" borderId="253" xfId="0" applyFont="1" applyFill="1" applyBorder="1" applyAlignment="1">
      <alignment horizontal="center" vertical="center" shrinkToFit="1"/>
    </xf>
    <xf numFmtId="0" fontId="201" fillId="0" borderId="219" xfId="0" applyFont="1" applyFill="1" applyBorder="1" applyAlignment="1">
      <alignment horizontal="center" vertical="center" shrinkToFit="1"/>
    </xf>
    <xf numFmtId="0" fontId="201" fillId="0" borderId="88" xfId="0" applyFont="1" applyFill="1" applyBorder="1" applyAlignment="1">
      <alignment horizontal="center" vertical="center" shrinkToFit="1"/>
    </xf>
    <xf numFmtId="0" fontId="153" fillId="3" borderId="207" xfId="0" applyFont="1" applyFill="1" applyBorder="1" applyAlignment="1">
      <alignment horizontal="center" vertical="center" wrapText="1"/>
    </xf>
    <xf numFmtId="0" fontId="153" fillId="3" borderId="205" xfId="0" applyFont="1" applyFill="1" applyBorder="1" applyAlignment="1">
      <alignment horizontal="center" vertical="center" wrapText="1"/>
    </xf>
    <xf numFmtId="0" fontId="153" fillId="3" borderId="162" xfId="0" applyFont="1" applyFill="1" applyBorder="1" applyAlignment="1">
      <alignment horizontal="center" vertical="center" wrapText="1"/>
    </xf>
    <xf numFmtId="0" fontId="153" fillId="3" borderId="163" xfId="0" applyFont="1" applyFill="1" applyBorder="1" applyAlignment="1">
      <alignment horizontal="center" vertical="center" wrapText="1"/>
    </xf>
    <xf numFmtId="0" fontId="153" fillId="3" borderId="208" xfId="0" applyFont="1" applyFill="1" applyBorder="1" applyAlignment="1">
      <alignment horizontal="center" vertical="center" wrapText="1"/>
    </xf>
    <xf numFmtId="0" fontId="153" fillId="3" borderId="187" xfId="0" applyFont="1" applyFill="1" applyBorder="1" applyAlignment="1">
      <alignment horizontal="center" vertical="center" wrapText="1"/>
    </xf>
    <xf numFmtId="0" fontId="232" fillId="0" borderId="0" xfId="0" applyFont="1" applyFill="1" applyAlignment="1">
      <alignment horizontal="left" vertical="center" wrapText="1"/>
    </xf>
    <xf numFmtId="0" fontId="5" fillId="33" borderId="47" xfId="0" applyFont="1" applyFill="1" applyBorder="1" applyAlignment="1">
      <alignment horizontal="left" vertical="center" shrinkToFit="1"/>
    </xf>
    <xf numFmtId="0" fontId="5" fillId="33" borderId="178" xfId="0" applyFont="1" applyFill="1" applyBorder="1" applyAlignment="1">
      <alignment horizontal="left" vertical="center" shrinkToFit="1"/>
    </xf>
    <xf numFmtId="0" fontId="5" fillId="33" borderId="89" xfId="0" applyFont="1" applyFill="1" applyBorder="1" applyAlignment="1">
      <alignment horizontal="left" vertical="center" shrinkToFit="1"/>
    </xf>
    <xf numFmtId="0" fontId="233" fillId="0" borderId="0" xfId="0" applyFont="1" applyFill="1" applyAlignment="1">
      <alignment horizontal="left" vertical="center" wrapText="1"/>
    </xf>
    <xf numFmtId="0" fontId="207" fillId="0" borderId="171" xfId="0" applyFont="1" applyFill="1" applyBorder="1" applyAlignment="1">
      <alignment horizontal="center" vertical="center" shrinkToFit="1"/>
    </xf>
    <xf numFmtId="0" fontId="206" fillId="0" borderId="100" xfId="0" applyFont="1" applyFill="1" applyBorder="1" applyAlignment="1">
      <alignment horizontal="center" vertical="center" shrinkToFit="1"/>
    </xf>
    <xf numFmtId="0" fontId="206" fillId="0" borderId="101" xfId="0" applyFont="1" applyFill="1" applyBorder="1" applyAlignment="1">
      <alignment horizontal="center" vertical="center" shrinkToFit="1"/>
    </xf>
    <xf numFmtId="0" fontId="206" fillId="0" borderId="167" xfId="0" applyFont="1" applyFill="1" applyBorder="1" applyAlignment="1">
      <alignment horizontal="center" vertical="center" shrinkToFit="1"/>
    </xf>
    <xf numFmtId="0" fontId="206" fillId="0" borderId="240" xfId="0" applyFont="1" applyFill="1" applyBorder="1" applyAlignment="1">
      <alignment horizontal="center" vertical="center" shrinkToFit="1"/>
    </xf>
    <xf numFmtId="0" fontId="18" fillId="0" borderId="254" xfId="0" applyFont="1" applyFill="1" applyBorder="1" applyAlignment="1">
      <alignment horizontal="center" vertical="center" shrinkToFit="1"/>
    </xf>
    <xf numFmtId="0" fontId="18" fillId="0" borderId="111" xfId="0" applyFont="1" applyFill="1" applyBorder="1" applyAlignment="1">
      <alignment horizontal="center" vertical="center" shrinkToFit="1"/>
    </xf>
    <xf numFmtId="0" fontId="18" fillId="0" borderId="255" xfId="0" applyFont="1" applyFill="1" applyBorder="1" applyAlignment="1">
      <alignment horizontal="center" vertical="center" shrinkToFit="1"/>
    </xf>
    <xf numFmtId="0" fontId="5" fillId="33" borderId="100" xfId="0" applyFont="1" applyFill="1" applyBorder="1" applyAlignment="1">
      <alignment horizontal="center" vertical="center" wrapText="1"/>
    </xf>
    <xf numFmtId="0" fontId="5" fillId="33" borderId="101" xfId="0" applyFont="1" applyFill="1" applyBorder="1" applyAlignment="1">
      <alignment horizontal="center" vertical="center" wrapText="1"/>
    </xf>
    <xf numFmtId="0" fontId="165" fillId="38" borderId="0" xfId="0" applyFont="1" applyFill="1" applyAlignment="1">
      <alignment horizontal="distributed" vertical="center"/>
    </xf>
    <xf numFmtId="0" fontId="5" fillId="0" borderId="10" xfId="0" applyFont="1" applyFill="1" applyBorder="1" applyAlignment="1">
      <alignment horizontal="left" vertical="center" shrinkToFit="1"/>
    </xf>
    <xf numFmtId="0" fontId="201" fillId="0" borderId="256" xfId="0" applyFont="1" applyFill="1" applyBorder="1" applyAlignment="1">
      <alignment horizontal="center" vertical="center" shrinkToFit="1"/>
    </xf>
    <xf numFmtId="0" fontId="201" fillId="0" borderId="217" xfId="0" applyFont="1" applyFill="1" applyBorder="1" applyAlignment="1">
      <alignment horizontal="center" vertical="center" shrinkToFit="1"/>
    </xf>
    <xf numFmtId="0" fontId="201" fillId="0" borderId="218" xfId="0" applyFont="1" applyFill="1" applyBorder="1" applyAlignment="1">
      <alignment horizontal="center" vertical="center" shrinkToFit="1"/>
    </xf>
    <xf numFmtId="0" fontId="204" fillId="33" borderId="257" xfId="0" applyFont="1" applyFill="1" applyBorder="1" applyAlignment="1">
      <alignment horizontal="center" vertical="center" shrinkToFit="1"/>
    </xf>
    <xf numFmtId="0" fontId="204" fillId="33" borderId="66" xfId="0" applyFont="1" applyFill="1" applyBorder="1" applyAlignment="1">
      <alignment horizontal="center" vertical="center" shrinkToFit="1"/>
    </xf>
    <xf numFmtId="0" fontId="204" fillId="33" borderId="67" xfId="0" applyFont="1" applyFill="1" applyBorder="1" applyAlignment="1">
      <alignment horizontal="center" vertical="center" shrinkToFit="1"/>
    </xf>
    <xf numFmtId="0" fontId="5" fillId="0" borderId="258" xfId="0" applyFont="1" applyFill="1" applyBorder="1" applyAlignment="1">
      <alignment horizontal="left" vertical="center" wrapText="1"/>
    </xf>
    <xf numFmtId="0" fontId="5" fillId="0" borderId="259" xfId="0" applyFont="1" applyFill="1" applyBorder="1" applyAlignment="1">
      <alignment horizontal="left" vertical="center" wrapText="1"/>
    </xf>
    <xf numFmtId="0" fontId="5" fillId="0" borderId="260" xfId="0" applyFont="1" applyFill="1" applyBorder="1" applyAlignment="1">
      <alignment horizontal="left" vertical="center" wrapText="1"/>
    </xf>
    <xf numFmtId="0" fontId="153" fillId="33" borderId="167" xfId="0" applyFont="1" applyFill="1" applyBorder="1" applyAlignment="1">
      <alignment horizontal="center" vertical="center" wrapText="1"/>
    </xf>
    <xf numFmtId="0" fontId="153" fillId="33" borderId="168" xfId="0" applyFont="1" applyFill="1" applyBorder="1" applyAlignment="1">
      <alignment horizontal="center" vertical="center" wrapText="1"/>
    </xf>
    <xf numFmtId="0" fontId="201" fillId="0" borderId="174" xfId="0" applyFont="1" applyFill="1" applyBorder="1" applyAlignment="1">
      <alignment horizontal="left" vertical="center" wrapText="1"/>
    </xf>
    <xf numFmtId="0" fontId="201" fillId="0" borderId="56" xfId="0" applyFont="1" applyFill="1" applyBorder="1" applyAlignment="1">
      <alignment horizontal="left" vertical="center" wrapText="1"/>
    </xf>
    <xf numFmtId="0" fontId="201" fillId="0" borderId="20" xfId="0" applyFont="1" applyFill="1" applyBorder="1" applyAlignment="1">
      <alignment horizontal="left" vertical="center" wrapText="1"/>
    </xf>
    <xf numFmtId="0" fontId="191" fillId="0" borderId="173" xfId="0" applyFont="1" applyFill="1" applyBorder="1" applyAlignment="1">
      <alignment horizontal="center" vertical="center" shrinkToFit="1"/>
    </xf>
    <xf numFmtId="0" fontId="153" fillId="33" borderId="261" xfId="0" applyFont="1" applyFill="1" applyBorder="1" applyAlignment="1">
      <alignment horizontal="center" vertical="center" shrinkToFit="1"/>
    </xf>
    <xf numFmtId="0" fontId="203" fillId="0" borderId="10" xfId="0" applyFont="1" applyFill="1" applyBorder="1" applyAlignment="1">
      <alignment vertical="center" wrapText="1"/>
    </xf>
    <xf numFmtId="0" fontId="5" fillId="33" borderId="262" xfId="0" applyFont="1" applyFill="1" applyBorder="1" applyAlignment="1">
      <alignment horizontal="center" vertical="center" shrinkToFit="1"/>
    </xf>
    <xf numFmtId="0" fontId="5" fillId="33" borderId="263" xfId="0" applyFont="1" applyFill="1" applyBorder="1" applyAlignment="1">
      <alignment horizontal="center" vertical="center" shrinkToFit="1"/>
    </xf>
    <xf numFmtId="0" fontId="5" fillId="33" borderId="264"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234" fillId="0" borderId="10" xfId="0" applyFont="1" applyFill="1" applyBorder="1" applyAlignment="1">
      <alignment horizontal="center" vertical="center" shrinkToFit="1"/>
    </xf>
    <xf numFmtId="0" fontId="5" fillId="2" borderId="10" xfId="0" applyFont="1" applyFill="1" applyBorder="1" applyAlignment="1">
      <alignment horizontal="left" vertical="center" wrapText="1"/>
    </xf>
    <xf numFmtId="0" fontId="203" fillId="0" borderId="85" xfId="0" applyFont="1" applyFill="1" applyBorder="1" applyAlignment="1">
      <alignment vertical="center" wrapText="1"/>
    </xf>
    <xf numFmtId="0" fontId="5" fillId="33" borderId="265" xfId="0" applyFont="1" applyFill="1" applyBorder="1" applyAlignment="1">
      <alignment horizontal="left" vertical="center" shrinkToFit="1"/>
    </xf>
    <xf numFmtId="0" fontId="5" fillId="33" borderId="85" xfId="0" applyFont="1" applyFill="1" applyBorder="1" applyAlignment="1">
      <alignment horizontal="left" vertical="center" shrinkToFit="1"/>
    </xf>
    <xf numFmtId="0" fontId="5" fillId="33" borderId="266" xfId="0" applyFont="1" applyFill="1" applyBorder="1" applyAlignment="1">
      <alignment horizontal="left" vertical="center" shrinkToFit="1"/>
    </xf>
    <xf numFmtId="0" fontId="5" fillId="33" borderId="267" xfId="0" applyFont="1" applyFill="1" applyBorder="1" applyAlignment="1">
      <alignment horizontal="left" vertical="center" shrinkToFit="1"/>
    </xf>
    <xf numFmtId="0" fontId="5" fillId="33" borderId="0" xfId="0" applyFont="1" applyFill="1" applyBorder="1" applyAlignment="1">
      <alignment horizontal="left" vertical="center" shrinkToFit="1"/>
    </xf>
    <xf numFmtId="0" fontId="5" fillId="33" borderId="55" xfId="0" applyFont="1" applyFill="1" applyBorder="1" applyAlignment="1">
      <alignment horizontal="left" vertical="center" shrinkToFit="1"/>
    </xf>
    <xf numFmtId="0" fontId="9" fillId="0" borderId="0" xfId="0" applyFont="1" applyFill="1" applyAlignment="1">
      <alignment horizontal="right" vertical="center"/>
    </xf>
    <xf numFmtId="0" fontId="5" fillId="0" borderId="268" xfId="0" applyFont="1" applyFill="1" applyBorder="1" applyAlignment="1">
      <alignment horizontal="left" vertical="center" wrapText="1"/>
    </xf>
    <xf numFmtId="0" fontId="5" fillId="0" borderId="269" xfId="0" applyFont="1" applyFill="1" applyBorder="1" applyAlignment="1">
      <alignment horizontal="left" vertical="center" wrapText="1"/>
    </xf>
    <xf numFmtId="0" fontId="5" fillId="0" borderId="270" xfId="0" applyFont="1" applyFill="1" applyBorder="1" applyAlignment="1">
      <alignment horizontal="left" vertical="center" wrapText="1"/>
    </xf>
    <xf numFmtId="0" fontId="5" fillId="0" borderId="27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72" xfId="0" applyFont="1" applyFill="1" applyBorder="1" applyAlignment="1">
      <alignment horizontal="left" vertical="center" wrapText="1"/>
    </xf>
    <xf numFmtId="177" fontId="223" fillId="0" borderId="273" xfId="0" applyNumberFormat="1" applyFont="1" applyFill="1" applyBorder="1" applyAlignment="1">
      <alignment horizontal="right" vertical="center" shrinkToFit="1"/>
    </xf>
    <xf numFmtId="177" fontId="223" fillId="0" borderId="198" xfId="0" applyNumberFormat="1" applyFont="1" applyFill="1" applyBorder="1" applyAlignment="1">
      <alignment horizontal="right" vertical="center" shrinkToFit="1"/>
    </xf>
    <xf numFmtId="38" fontId="153" fillId="42" borderId="155" xfId="48" applyFont="1" applyFill="1" applyBorder="1" applyAlignment="1">
      <alignment horizontal="center" vertical="center" shrinkToFit="1"/>
    </xf>
    <xf numFmtId="38" fontId="153" fillId="42" borderId="138" xfId="48" applyFont="1" applyFill="1" applyBorder="1" applyAlignment="1">
      <alignment horizontal="center" vertical="center" shrinkToFit="1"/>
    </xf>
    <xf numFmtId="38" fontId="153" fillId="42" borderId="156" xfId="48" applyFont="1" applyFill="1" applyBorder="1" applyAlignment="1">
      <alignment horizontal="center" vertical="center" shrinkToFit="1"/>
    </xf>
    <xf numFmtId="0" fontId="18" fillId="0" borderId="253" xfId="0" applyFont="1" applyFill="1" applyBorder="1" applyAlignment="1">
      <alignment vertical="center" wrapText="1"/>
    </xf>
    <xf numFmtId="0" fontId="18" fillId="0" borderId="219" xfId="0" applyFont="1" applyFill="1" applyBorder="1" applyAlignment="1">
      <alignment vertical="center" wrapText="1"/>
    </xf>
    <xf numFmtId="0" fontId="18" fillId="0" borderId="88" xfId="0" applyFont="1" applyFill="1" applyBorder="1" applyAlignment="1">
      <alignment vertical="center" wrapText="1"/>
    </xf>
    <xf numFmtId="0" fontId="201" fillId="0" borderId="243" xfId="0" applyFont="1" applyFill="1" applyBorder="1" applyAlignment="1">
      <alignment horizontal="center" vertical="center" shrinkToFit="1"/>
    </xf>
    <xf numFmtId="0" fontId="201" fillId="0" borderId="274" xfId="0" applyFont="1" applyFill="1" applyBorder="1" applyAlignment="1">
      <alignment horizontal="center" vertical="center" shrinkToFit="1"/>
    </xf>
    <xf numFmtId="0" fontId="201" fillId="0" borderId="44" xfId="0" applyFont="1" applyFill="1" applyBorder="1" applyAlignment="1">
      <alignment horizontal="center" vertical="center" shrinkToFit="1"/>
    </xf>
    <xf numFmtId="0" fontId="201" fillId="0" borderId="242" xfId="0" applyFont="1" applyFill="1" applyBorder="1" applyAlignment="1">
      <alignment horizontal="center" vertical="center" shrinkToFit="1"/>
    </xf>
    <xf numFmtId="0" fontId="201" fillId="0" borderId="46" xfId="0" applyFont="1" applyFill="1" applyBorder="1" applyAlignment="1">
      <alignment horizontal="center" vertical="center" shrinkToFit="1"/>
    </xf>
    <xf numFmtId="0" fontId="201" fillId="0" borderId="59" xfId="0" applyFont="1" applyFill="1" applyBorder="1" applyAlignment="1">
      <alignment horizontal="center" vertical="center" shrinkToFit="1"/>
    </xf>
    <xf numFmtId="0" fontId="201" fillId="0" borderId="60" xfId="0" applyFont="1" applyFill="1" applyBorder="1" applyAlignment="1">
      <alignment horizontal="center" vertical="center" shrinkToFit="1"/>
    </xf>
    <xf numFmtId="0" fontId="13" fillId="0" borderId="73" xfId="0" applyFont="1" applyFill="1" applyBorder="1" applyAlignment="1">
      <alignment horizontal="center" wrapText="1"/>
    </xf>
    <xf numFmtId="0" fontId="13" fillId="0" borderId="62" xfId="0" applyFont="1" applyFill="1" applyBorder="1" applyAlignment="1">
      <alignment horizontal="center" wrapText="1"/>
    </xf>
    <xf numFmtId="0" fontId="202" fillId="0" borderId="0" xfId="0" applyFont="1" applyFill="1" applyAlignment="1">
      <alignment horizontal="left" vertical="center" wrapText="1"/>
    </xf>
    <xf numFmtId="0" fontId="201" fillId="0" borderId="256" xfId="0" applyFont="1" applyFill="1" applyBorder="1" applyAlignment="1">
      <alignment horizontal="center" vertical="center" wrapText="1"/>
    </xf>
    <xf numFmtId="0" fontId="201" fillId="0" borderId="217" xfId="0" applyFont="1" applyFill="1" applyBorder="1" applyAlignment="1">
      <alignment horizontal="center" vertical="center" wrapText="1"/>
    </xf>
    <xf numFmtId="0" fontId="201" fillId="0" borderId="218" xfId="0" applyFont="1" applyFill="1" applyBorder="1" applyAlignment="1">
      <alignment horizontal="center" vertical="center" wrapText="1"/>
    </xf>
    <xf numFmtId="58" fontId="201" fillId="0" borderId="253" xfId="0" applyNumberFormat="1" applyFont="1" applyFill="1" applyBorder="1" applyAlignment="1">
      <alignment horizontal="center" vertical="center" shrinkToFit="1"/>
    </xf>
    <xf numFmtId="58" fontId="201" fillId="0" borderId="219" xfId="0" applyNumberFormat="1" applyFont="1" applyFill="1" applyBorder="1" applyAlignment="1">
      <alignment horizontal="center" vertical="center" shrinkToFit="1"/>
    </xf>
    <xf numFmtId="58" fontId="201" fillId="0" borderId="88" xfId="0" applyNumberFormat="1" applyFont="1" applyFill="1" applyBorder="1" applyAlignment="1">
      <alignment horizontal="center" vertical="center" shrinkToFit="1"/>
    </xf>
    <xf numFmtId="0" fontId="18" fillId="0" borderId="274" xfId="0" applyFont="1" applyFill="1" applyBorder="1" applyAlignment="1">
      <alignment vertical="center" wrapText="1"/>
    </xf>
    <xf numFmtId="0" fontId="18" fillId="0" borderId="59" xfId="0" applyFont="1" applyFill="1" applyBorder="1" applyAlignment="1">
      <alignment vertical="center" wrapText="1"/>
    </xf>
    <xf numFmtId="0" fontId="18" fillId="0" borderId="60" xfId="0" applyFont="1" applyFill="1" applyBorder="1" applyAlignment="1">
      <alignment vertical="center" wrapText="1"/>
    </xf>
    <xf numFmtId="177" fontId="199" fillId="0" borderId="275" xfId="0" applyNumberFormat="1" applyFont="1" applyFill="1" applyBorder="1" applyAlignment="1">
      <alignment horizontal="center" vertical="center" shrinkToFit="1"/>
    </xf>
    <xf numFmtId="177" fontId="199" fillId="0" borderId="276" xfId="0" applyNumberFormat="1" applyFont="1" applyFill="1" applyBorder="1" applyAlignment="1">
      <alignment horizontal="center" vertical="center" shrinkToFit="1"/>
    </xf>
    <xf numFmtId="0" fontId="5" fillId="0" borderId="0" xfId="0" applyFont="1" applyFill="1" applyBorder="1" applyAlignment="1">
      <alignment horizontal="left" vertical="top" wrapText="1"/>
    </xf>
    <xf numFmtId="0" fontId="11" fillId="0" borderId="277" xfId="0" applyFont="1" applyFill="1" applyBorder="1" applyAlignment="1">
      <alignment horizontal="left" vertical="center" wrapText="1"/>
    </xf>
    <xf numFmtId="0" fontId="11" fillId="0" borderId="278" xfId="0" applyFont="1" applyFill="1" applyBorder="1" applyAlignment="1">
      <alignment horizontal="left" vertical="center" wrapText="1"/>
    </xf>
    <xf numFmtId="0" fontId="11" fillId="0" borderId="279" xfId="0" applyFont="1" applyFill="1" applyBorder="1" applyAlignment="1">
      <alignment horizontal="left" vertical="center" wrapText="1"/>
    </xf>
    <xf numFmtId="177" fontId="199" fillId="0" borderId="144" xfId="0" applyNumberFormat="1" applyFont="1" applyFill="1" applyBorder="1" applyAlignment="1">
      <alignment vertical="center" shrinkToFit="1"/>
    </xf>
    <xf numFmtId="177" fontId="199" fillId="0" borderId="280" xfId="0" applyNumberFormat="1" applyFont="1" applyFill="1" applyBorder="1" applyAlignment="1">
      <alignment horizontal="right" vertical="center" shrinkToFit="1"/>
    </xf>
    <xf numFmtId="177" fontId="199" fillId="0" borderId="281" xfId="0" applyNumberFormat="1" applyFont="1" applyFill="1" applyBorder="1" applyAlignment="1">
      <alignment horizontal="right" vertical="center" shrinkToFit="1"/>
    </xf>
    <xf numFmtId="177" fontId="199" fillId="0" borderId="282" xfId="0" applyNumberFormat="1" applyFont="1" applyFill="1" applyBorder="1" applyAlignment="1">
      <alignment horizontal="center" vertical="center" shrinkToFit="1"/>
    </xf>
    <xf numFmtId="177" fontId="199" fillId="0" borderId="283" xfId="0" applyNumberFormat="1" applyFont="1" applyFill="1" applyBorder="1" applyAlignment="1">
      <alignment horizontal="center" vertical="center" shrinkToFit="1"/>
    </xf>
    <xf numFmtId="0" fontId="235" fillId="0" borderId="0" xfId="0" applyFont="1" applyFill="1" applyAlignment="1">
      <alignment horizontal="left" vertical="center" wrapText="1"/>
    </xf>
    <xf numFmtId="0" fontId="191" fillId="0" borderId="284" xfId="0" applyFont="1" applyFill="1" applyBorder="1" applyAlignment="1">
      <alignment horizontal="center" vertical="center"/>
    </xf>
    <xf numFmtId="0" fontId="153" fillId="33" borderId="285" xfId="0" applyFont="1" applyFill="1" applyBorder="1" applyAlignment="1">
      <alignment horizontal="center" vertical="center" shrinkToFit="1"/>
    </xf>
    <xf numFmtId="0" fontId="191" fillId="0" borderId="286" xfId="0" applyFont="1" applyFill="1" applyBorder="1" applyAlignment="1">
      <alignment horizontal="center" vertical="center"/>
    </xf>
    <xf numFmtId="0" fontId="191" fillId="0" borderId="287" xfId="0" applyFont="1" applyFill="1" applyBorder="1" applyAlignment="1">
      <alignment horizontal="center" vertical="center"/>
    </xf>
    <xf numFmtId="0" fontId="191" fillId="0" borderId="179" xfId="0" applyFont="1" applyFill="1" applyBorder="1" applyAlignment="1">
      <alignment horizontal="center" vertical="center"/>
    </xf>
    <xf numFmtId="0" fontId="191" fillId="0" borderId="180" xfId="0" applyFont="1" applyFill="1" applyBorder="1" applyAlignment="1">
      <alignment horizontal="center" vertical="center"/>
    </xf>
    <xf numFmtId="0" fontId="191" fillId="0" borderId="181" xfId="0" applyFont="1" applyFill="1" applyBorder="1" applyAlignment="1">
      <alignment horizontal="center" vertical="center"/>
    </xf>
    <xf numFmtId="0" fontId="153" fillId="0" borderId="138" xfId="0" applyFont="1" applyFill="1" applyBorder="1" applyAlignment="1">
      <alignment horizontal="right" vertical="center"/>
    </xf>
    <xf numFmtId="0" fontId="153" fillId="33" borderId="173" xfId="0" applyFont="1" applyFill="1" applyBorder="1" applyAlignment="1">
      <alignment horizontal="center" vertical="center" shrinkToFit="1"/>
    </xf>
    <xf numFmtId="0" fontId="5" fillId="33" borderId="165" xfId="0" applyFont="1" applyFill="1" applyBorder="1" applyAlignment="1">
      <alignment horizontal="center" vertical="center" shrinkToFit="1"/>
    </xf>
    <xf numFmtId="0" fontId="5" fillId="33" borderId="288" xfId="0" applyFont="1" applyFill="1" applyBorder="1" applyAlignment="1">
      <alignment horizontal="center" vertical="center" shrinkToFit="1"/>
    </xf>
    <xf numFmtId="0" fontId="5" fillId="33" borderId="271" xfId="0" applyFont="1" applyFill="1" applyBorder="1" applyAlignment="1">
      <alignment horizontal="center" vertical="center" shrinkToFit="1"/>
    </xf>
    <xf numFmtId="0" fontId="153" fillId="33" borderId="102" xfId="0" applyFont="1" applyFill="1" applyBorder="1" applyAlignment="1">
      <alignment horizontal="center" vertical="center" shrinkToFit="1"/>
    </xf>
    <xf numFmtId="0" fontId="191" fillId="0" borderId="138" xfId="0" applyFont="1" applyFill="1" applyBorder="1" applyAlignment="1">
      <alignment horizontal="center" vertical="center"/>
    </xf>
    <xf numFmtId="0" fontId="191" fillId="0" borderId="141" xfId="0" applyFont="1" applyFill="1" applyBorder="1" applyAlignment="1">
      <alignment horizontal="center" vertical="center"/>
    </xf>
    <xf numFmtId="0" fontId="201" fillId="0" borderId="80" xfId="0" applyFont="1" applyFill="1" applyBorder="1" applyAlignment="1">
      <alignment horizontal="center" vertical="center" shrinkToFit="1"/>
    </xf>
    <xf numFmtId="0" fontId="201" fillId="0" borderId="18" xfId="0" applyFont="1" applyFill="1" applyBorder="1" applyAlignment="1">
      <alignment horizontal="center" vertical="center" shrinkToFit="1"/>
    </xf>
    <xf numFmtId="0" fontId="191" fillId="0" borderId="289" xfId="0" applyFont="1" applyFill="1" applyBorder="1" applyAlignment="1">
      <alignment horizontal="center" vertical="center" shrinkToFit="1"/>
    </xf>
    <xf numFmtId="0" fontId="191" fillId="0" borderId="210" xfId="0" applyFont="1" applyFill="1" applyBorder="1" applyAlignment="1">
      <alignment horizontal="center" vertical="center" shrinkToFit="1"/>
    </xf>
    <xf numFmtId="0" fontId="191" fillId="0" borderId="211" xfId="0" applyFont="1" applyFill="1" applyBorder="1" applyAlignment="1">
      <alignment horizontal="center" vertical="center" shrinkToFit="1"/>
    </xf>
    <xf numFmtId="0" fontId="153" fillId="33" borderId="290" xfId="0" applyFont="1" applyFill="1" applyBorder="1" applyAlignment="1">
      <alignment horizontal="center" vertical="center" shrinkToFit="1"/>
    </xf>
    <xf numFmtId="0" fontId="153" fillId="33" borderId="229" xfId="0" applyFont="1" applyFill="1" applyBorder="1" applyAlignment="1">
      <alignment horizontal="center" vertical="center" shrinkToFit="1"/>
    </xf>
    <xf numFmtId="0" fontId="5" fillId="33" borderId="169" xfId="0" applyFont="1" applyFill="1" applyBorder="1" applyAlignment="1">
      <alignment horizontal="center" vertical="center" shrinkToFit="1"/>
    </xf>
    <xf numFmtId="0" fontId="5" fillId="33" borderId="196" xfId="0" applyFont="1" applyFill="1" applyBorder="1" applyAlignment="1">
      <alignment horizontal="center" vertical="center" shrinkToFit="1"/>
    </xf>
    <xf numFmtId="0" fontId="191" fillId="0" borderId="173" xfId="0" applyFont="1" applyFill="1" applyBorder="1" applyAlignment="1">
      <alignment horizontal="center" vertical="center"/>
    </xf>
    <xf numFmtId="0" fontId="201" fillId="0" borderId="198" xfId="0" applyFont="1" applyFill="1" applyBorder="1" applyAlignment="1">
      <alignment horizontal="center" vertical="center" shrinkToFit="1"/>
    </xf>
    <xf numFmtId="0" fontId="201" fillId="0" borderId="19" xfId="0" applyFont="1" applyFill="1" applyBorder="1" applyAlignment="1">
      <alignment horizontal="center" vertical="center" shrinkToFit="1"/>
    </xf>
    <xf numFmtId="0" fontId="153" fillId="33" borderId="137" xfId="0" applyFont="1" applyFill="1" applyBorder="1" applyAlignment="1">
      <alignment horizontal="center" vertical="center" wrapText="1"/>
    </xf>
    <xf numFmtId="0" fontId="153" fillId="33" borderId="138" xfId="0" applyFont="1" applyFill="1" applyBorder="1" applyAlignment="1">
      <alignment horizontal="center" vertical="center" wrapText="1"/>
    </xf>
    <xf numFmtId="0" fontId="153" fillId="33" borderId="141" xfId="0" applyFont="1" applyFill="1" applyBorder="1" applyAlignment="1">
      <alignment horizontal="center" vertical="center" wrapText="1"/>
    </xf>
    <xf numFmtId="0" fontId="5" fillId="33" borderId="291" xfId="0" applyFont="1" applyFill="1" applyBorder="1" applyAlignment="1">
      <alignment horizontal="center" vertical="center" shrinkToFit="1"/>
    </xf>
    <xf numFmtId="0" fontId="5" fillId="33" borderId="198" xfId="0" applyFont="1" applyFill="1" applyBorder="1" applyAlignment="1">
      <alignment horizontal="center" vertical="center" shrinkToFit="1"/>
    </xf>
    <xf numFmtId="0" fontId="5" fillId="33" borderId="292" xfId="0" applyFont="1" applyFill="1" applyBorder="1" applyAlignment="1">
      <alignment horizontal="center" vertical="center" shrinkToFit="1"/>
    </xf>
    <xf numFmtId="0" fontId="5" fillId="28" borderId="190" xfId="0" applyFont="1" applyFill="1" applyBorder="1" applyAlignment="1">
      <alignment horizontal="center" vertical="center" shrinkToFit="1"/>
    </xf>
    <xf numFmtId="0" fontId="5" fillId="28" borderId="191" xfId="0" applyFont="1" applyFill="1" applyBorder="1" applyAlignment="1">
      <alignment horizontal="center" vertical="center" shrinkToFit="1"/>
    </xf>
    <xf numFmtId="0" fontId="5" fillId="6" borderId="215" xfId="0" applyFont="1" applyFill="1" applyBorder="1" applyAlignment="1">
      <alignment horizontal="center" vertical="center" wrapText="1"/>
    </xf>
    <xf numFmtId="0" fontId="5" fillId="6" borderId="216" xfId="0" applyFont="1" applyFill="1" applyBorder="1" applyAlignment="1">
      <alignment horizontal="center" vertical="center" wrapText="1"/>
    </xf>
    <xf numFmtId="179" fontId="225" fillId="0" borderId="120" xfId="0" applyNumberFormat="1" applyFont="1" applyFill="1" applyBorder="1" applyAlignment="1">
      <alignment horizontal="right" vertical="center"/>
    </xf>
    <xf numFmtId="179" fontId="225" fillId="0" borderId="107" xfId="0" applyNumberFormat="1" applyFont="1" applyFill="1" applyBorder="1" applyAlignment="1">
      <alignment horizontal="right" vertical="center"/>
    </xf>
    <xf numFmtId="179" fontId="225" fillId="0" borderId="194" xfId="0" applyNumberFormat="1" applyFont="1" applyFill="1" applyBorder="1" applyAlignment="1">
      <alignment horizontal="right" vertical="center"/>
    </xf>
    <xf numFmtId="179" fontId="225" fillId="0" borderId="195" xfId="0" applyNumberFormat="1" applyFont="1" applyFill="1" applyBorder="1" applyAlignment="1">
      <alignment horizontal="right" vertical="center"/>
    </xf>
    <xf numFmtId="179" fontId="225" fillId="0" borderId="197" xfId="0" applyNumberFormat="1" applyFont="1" applyFill="1" applyBorder="1" applyAlignment="1">
      <alignment horizontal="right" vertical="center"/>
    </xf>
    <xf numFmtId="179" fontId="225" fillId="0" borderId="198" xfId="0" applyNumberFormat="1" applyFont="1" applyFill="1" applyBorder="1" applyAlignment="1">
      <alignment horizontal="right" vertical="center"/>
    </xf>
    <xf numFmtId="179" fontId="213" fillId="0" borderId="293" xfId="0" applyNumberFormat="1" applyFont="1" applyFill="1" applyBorder="1" applyAlignment="1">
      <alignment horizontal="right" vertical="center"/>
    </xf>
    <xf numFmtId="179" fontId="213" fillId="0" borderId="286" xfId="0" applyNumberFormat="1" applyFont="1" applyFill="1" applyBorder="1" applyAlignment="1">
      <alignment horizontal="right" vertical="center"/>
    </xf>
    <xf numFmtId="0" fontId="208" fillId="0" borderId="294" xfId="0" applyFont="1" applyFill="1" applyBorder="1" applyAlignment="1">
      <alignment horizontal="center" vertical="center" shrinkToFit="1"/>
    </xf>
    <xf numFmtId="0" fontId="208" fillId="0" borderId="295" xfId="0" applyFont="1" applyFill="1" applyBorder="1" applyAlignment="1">
      <alignment horizontal="center" vertical="center" shrinkToFit="1"/>
    </xf>
    <xf numFmtId="0" fontId="206" fillId="0" borderId="102" xfId="0" applyFont="1" applyFill="1" applyBorder="1" applyAlignment="1">
      <alignment horizontal="center" vertical="center" shrinkToFit="1"/>
    </xf>
    <xf numFmtId="0" fontId="206" fillId="0" borderId="140" xfId="0" applyFont="1" applyFill="1" applyBorder="1" applyAlignment="1">
      <alignment horizontal="center" vertical="center" shrinkToFit="1"/>
    </xf>
    <xf numFmtId="0" fontId="206" fillId="0" borderId="103" xfId="0" applyFont="1" applyFill="1" applyBorder="1" applyAlignment="1">
      <alignment horizontal="center" vertical="center" shrinkToFit="1"/>
    </xf>
    <xf numFmtId="0" fontId="207" fillId="0" borderId="183" xfId="0" applyFont="1" applyFill="1" applyBorder="1" applyAlignment="1">
      <alignment horizontal="center" vertical="center" shrinkToFit="1"/>
    </xf>
    <xf numFmtId="0" fontId="207" fillId="0" borderId="206" xfId="0" applyFont="1" applyFill="1" applyBorder="1" applyAlignment="1">
      <alignment horizontal="center" vertical="center" shrinkToFit="1"/>
    </xf>
    <xf numFmtId="0" fontId="207" fillId="0" borderId="222" xfId="0" applyFont="1" applyFill="1" applyBorder="1" applyAlignment="1">
      <alignment horizontal="center" vertical="center" shrinkToFit="1"/>
    </xf>
    <xf numFmtId="0" fontId="8" fillId="33" borderId="238" xfId="0" applyFont="1" applyFill="1" applyBorder="1" applyAlignment="1">
      <alignment horizontal="center" vertical="center" wrapText="1" shrinkToFit="1"/>
    </xf>
    <xf numFmtId="0" fontId="8" fillId="33" borderId="183" xfId="0" applyFont="1" applyFill="1" applyBorder="1" applyAlignment="1">
      <alignment horizontal="center" vertical="center" wrapText="1" shrinkToFit="1"/>
    </xf>
    <xf numFmtId="0" fontId="8" fillId="33" borderId="231" xfId="0" applyFont="1" applyFill="1" applyBorder="1" applyAlignment="1">
      <alignment horizontal="center" vertical="center" wrapText="1" shrinkToFit="1"/>
    </xf>
    <xf numFmtId="0" fontId="8" fillId="33" borderId="173" xfId="0" applyFont="1" applyFill="1" applyBorder="1" applyAlignment="1">
      <alignment horizontal="center" vertical="center" wrapText="1" shrinkToFit="1"/>
    </xf>
    <xf numFmtId="0" fontId="209" fillId="0" borderId="296" xfId="0" applyFont="1" applyFill="1" applyBorder="1" applyAlignment="1">
      <alignment horizontal="left" vertical="top" shrinkToFit="1"/>
    </xf>
    <xf numFmtId="0" fontId="209" fillId="0" borderId="297" xfId="0" applyFont="1" applyFill="1" applyBorder="1" applyAlignment="1">
      <alignment horizontal="left" vertical="top" shrinkToFit="1"/>
    </xf>
    <xf numFmtId="0" fontId="209" fillId="0" borderId="298" xfId="0" applyFont="1" applyFill="1" applyBorder="1" applyAlignment="1">
      <alignment horizontal="left" vertical="top" shrinkToFit="1"/>
    </xf>
    <xf numFmtId="0" fontId="209" fillId="0" borderId="299" xfId="0" applyFont="1" applyFill="1" applyBorder="1" applyAlignment="1">
      <alignment horizontal="center" vertical="center" shrinkToFit="1"/>
    </xf>
    <xf numFmtId="0" fontId="209" fillId="0" borderId="300" xfId="0" applyFont="1" applyFill="1" applyBorder="1" applyAlignment="1">
      <alignment horizontal="center" vertical="center" shrinkToFit="1"/>
    </xf>
    <xf numFmtId="179" fontId="225" fillId="0" borderId="115" xfId="0" applyNumberFormat="1" applyFont="1" applyFill="1" applyBorder="1" applyAlignment="1">
      <alignment vertical="center"/>
    </xf>
    <xf numFmtId="179" fontId="225" fillId="0" borderId="80" xfId="0" applyNumberFormat="1" applyFont="1" applyFill="1" applyBorder="1" applyAlignment="1">
      <alignment vertical="center"/>
    </xf>
    <xf numFmtId="179" fontId="225" fillId="0" borderId="115" xfId="0" applyNumberFormat="1" applyFont="1" applyFill="1" applyBorder="1" applyAlignment="1">
      <alignment horizontal="right" vertical="center"/>
    </xf>
    <xf numFmtId="179" fontId="225" fillId="0" borderId="177" xfId="0" applyNumberFormat="1" applyFont="1" applyFill="1" applyBorder="1" applyAlignment="1">
      <alignment horizontal="right" vertical="center"/>
    </xf>
    <xf numFmtId="179" fontId="225" fillId="0" borderId="56" xfId="0" applyNumberFormat="1" applyFont="1" applyFill="1" applyBorder="1" applyAlignment="1">
      <alignment horizontal="right" vertical="center"/>
    </xf>
    <xf numFmtId="0" fontId="5" fillId="33" borderId="167" xfId="0" applyFont="1" applyFill="1" applyBorder="1" applyAlignment="1">
      <alignment horizontal="center" vertical="center" shrinkToFit="1"/>
    </xf>
    <xf numFmtId="0" fontId="5" fillId="33" borderId="93" xfId="0" applyFont="1" applyFill="1" applyBorder="1" applyAlignment="1">
      <alignment horizontal="center" vertical="center" shrinkToFit="1"/>
    </xf>
    <xf numFmtId="0" fontId="5" fillId="41" borderId="142" xfId="0" applyFont="1" applyFill="1" applyBorder="1" applyAlignment="1">
      <alignment horizontal="center" vertical="center" shrinkToFit="1"/>
    </xf>
    <xf numFmtId="0" fontId="8" fillId="33" borderId="301" xfId="0" applyFont="1" applyFill="1" applyBorder="1" applyAlignment="1">
      <alignment horizontal="center" vertical="center" shrinkToFit="1"/>
    </xf>
    <xf numFmtId="0" fontId="8" fillId="33" borderId="254" xfId="0" applyFont="1" applyFill="1" applyBorder="1" applyAlignment="1">
      <alignment horizontal="center" vertical="center" shrinkToFit="1"/>
    </xf>
    <xf numFmtId="0" fontId="13" fillId="0" borderId="302"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41" xfId="0" applyFont="1" applyFill="1" applyBorder="1" applyAlignment="1">
      <alignment horizontal="left" vertical="center" wrapText="1"/>
    </xf>
    <xf numFmtId="0" fontId="13" fillId="0" borderId="59" xfId="0" applyFont="1" applyFill="1" applyBorder="1" applyAlignment="1">
      <alignment horizontal="left" vertical="center" wrapText="1"/>
    </xf>
    <xf numFmtId="0" fontId="13" fillId="0" borderId="246" xfId="0" applyFont="1" applyFill="1" applyBorder="1" applyAlignment="1">
      <alignment horizontal="left" vertical="center" wrapText="1"/>
    </xf>
    <xf numFmtId="0" fontId="31" fillId="33" borderId="303" xfId="0" applyFont="1" applyFill="1" applyBorder="1" applyAlignment="1">
      <alignment horizontal="center" vertical="center" shrinkToFit="1"/>
    </xf>
    <xf numFmtId="0" fontId="31" fillId="33" borderId="178" xfId="0" applyFont="1" applyFill="1" applyBorder="1" applyAlignment="1">
      <alignment horizontal="center" vertical="center" shrinkToFit="1"/>
    </xf>
    <xf numFmtId="0" fontId="31" fillId="33" borderId="89" xfId="0" applyFont="1" applyFill="1" applyBorder="1" applyAlignment="1">
      <alignment horizontal="center" vertical="center" shrinkToFit="1"/>
    </xf>
    <xf numFmtId="0" fontId="31" fillId="33" borderId="304" xfId="0" applyFont="1" applyFill="1" applyBorder="1" applyAlignment="1">
      <alignment horizontal="center" vertical="center" shrinkToFit="1"/>
    </xf>
    <xf numFmtId="0" fontId="13" fillId="0" borderId="305" xfId="0" applyFont="1" applyFill="1" applyBorder="1" applyAlignment="1">
      <alignment horizontal="center" vertical="top" wrapText="1"/>
    </xf>
    <xf numFmtId="0" fontId="13" fillId="0" borderId="64" xfId="0" applyFont="1" applyFill="1" applyBorder="1" applyAlignment="1">
      <alignment horizontal="center" vertical="top" wrapText="1"/>
    </xf>
    <xf numFmtId="0" fontId="13" fillId="0" borderId="42" xfId="0" applyFont="1" applyFill="1" applyBorder="1" applyAlignment="1">
      <alignment horizontal="left" vertical="center" wrapText="1"/>
    </xf>
    <xf numFmtId="0" fontId="13" fillId="0" borderId="217" xfId="0" applyFont="1" applyFill="1" applyBorder="1" applyAlignment="1">
      <alignment horizontal="left" vertical="center" wrapText="1"/>
    </xf>
    <xf numFmtId="0" fontId="13" fillId="0" borderId="306" xfId="0" applyFont="1" applyFill="1" applyBorder="1" applyAlignment="1">
      <alignment horizontal="left" vertical="center" wrapText="1"/>
    </xf>
    <xf numFmtId="0" fontId="13" fillId="0" borderId="61"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61" xfId="0" applyFont="1" applyFill="1" applyBorder="1" applyAlignment="1">
      <alignment horizontal="center" wrapText="1"/>
    </xf>
    <xf numFmtId="0" fontId="13" fillId="0" borderId="0" xfId="0" applyFont="1" applyFill="1" applyBorder="1" applyAlignment="1">
      <alignment horizontal="center" wrapText="1"/>
    </xf>
    <xf numFmtId="0" fontId="34" fillId="0" borderId="73" xfId="0" applyFont="1" applyFill="1" applyBorder="1" applyAlignment="1">
      <alignment horizontal="center" vertical="center" wrapText="1"/>
    </xf>
    <xf numFmtId="0" fontId="34" fillId="0" borderId="62" xfId="0" applyFont="1" applyFill="1" applyBorder="1" applyAlignment="1">
      <alignment horizontal="center" vertical="center" wrapText="1"/>
    </xf>
    <xf numFmtId="0" fontId="34" fillId="0" borderId="305" xfId="0" applyFont="1" applyFill="1" applyBorder="1" applyAlignment="1">
      <alignment horizontal="center" vertical="center" wrapText="1"/>
    </xf>
    <xf numFmtId="0" fontId="34" fillId="0" borderId="64" xfId="0" applyFont="1" applyFill="1" applyBorder="1" applyAlignment="1">
      <alignment horizontal="center" vertical="center" wrapText="1"/>
    </xf>
    <xf numFmtId="0" fontId="34" fillId="0" borderId="6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07" xfId="0" applyFont="1" applyFill="1" applyBorder="1" applyAlignment="1">
      <alignment horizontal="center" vertical="center" wrapText="1"/>
    </xf>
    <xf numFmtId="0" fontId="34" fillId="0" borderId="66" xfId="0" applyFont="1" applyFill="1" applyBorder="1" applyAlignment="1">
      <alignment horizontal="center" vertical="center" wrapText="1"/>
    </xf>
    <xf numFmtId="0" fontId="13" fillId="0" borderId="43" xfId="0" applyFont="1" applyFill="1" applyBorder="1" applyAlignment="1">
      <alignment horizontal="left" vertical="center" wrapText="1"/>
    </xf>
    <xf numFmtId="0" fontId="13" fillId="0" borderId="219" xfId="0" applyFont="1" applyFill="1" applyBorder="1" applyAlignment="1">
      <alignment horizontal="left" vertical="center" wrapText="1"/>
    </xf>
    <xf numFmtId="0" fontId="13" fillId="0" borderId="308" xfId="0" applyFont="1" applyFill="1" applyBorder="1" applyAlignment="1">
      <alignment horizontal="left" vertical="center" wrapText="1"/>
    </xf>
    <xf numFmtId="0" fontId="5" fillId="3" borderId="202" xfId="0" applyFont="1" applyFill="1" applyBorder="1" applyAlignment="1">
      <alignment horizontal="left" vertical="center" wrapText="1" shrinkToFit="1"/>
    </xf>
    <xf numFmtId="0" fontId="5" fillId="3" borderId="154" xfId="0" applyFont="1" applyFill="1" applyBorder="1" applyAlignment="1">
      <alignment horizontal="left" vertical="center" wrapText="1" shrinkToFit="1"/>
    </xf>
    <xf numFmtId="0" fontId="5" fillId="3" borderId="309" xfId="0" applyFont="1" applyFill="1" applyBorder="1" applyAlignment="1">
      <alignment horizontal="left" vertical="center" wrapText="1" shrinkToFit="1"/>
    </xf>
    <xf numFmtId="0" fontId="5" fillId="3" borderId="203" xfId="0" applyFont="1" applyFill="1" applyBorder="1" applyAlignment="1">
      <alignment horizontal="center" vertical="center" wrapText="1" shrinkToFit="1"/>
    </xf>
    <xf numFmtId="0" fontId="5" fillId="3" borderId="148" xfId="0" applyFont="1" applyFill="1" applyBorder="1" applyAlignment="1">
      <alignment horizontal="center" vertical="center" wrapText="1" shrinkToFit="1"/>
    </xf>
    <xf numFmtId="0" fontId="5" fillId="3" borderId="310" xfId="0" applyFont="1" applyFill="1" applyBorder="1" applyAlignment="1">
      <alignment horizontal="center" vertical="center" wrapText="1" shrinkToFit="1"/>
    </xf>
    <xf numFmtId="0" fontId="7" fillId="0" borderId="252" xfId="0" applyFont="1" applyFill="1" applyBorder="1" applyAlignment="1">
      <alignment vertical="center" wrapText="1"/>
    </xf>
    <xf numFmtId="0" fontId="7" fillId="0" borderId="154" xfId="0" applyFont="1" applyFill="1" applyBorder="1" applyAlignment="1">
      <alignment vertical="center" wrapText="1"/>
    </xf>
    <xf numFmtId="0" fontId="7" fillId="0" borderId="311" xfId="0" applyFont="1" applyFill="1" applyBorder="1" applyAlignment="1">
      <alignment vertical="center" wrapText="1"/>
    </xf>
    <xf numFmtId="0" fontId="8" fillId="33" borderId="14" xfId="0" applyFont="1" applyFill="1" applyBorder="1" applyAlignment="1">
      <alignment horizontal="center" vertical="center" shrinkToFit="1"/>
    </xf>
    <xf numFmtId="0" fontId="8" fillId="33" borderId="93" xfId="0" applyFont="1" applyFill="1" applyBorder="1" applyAlignment="1">
      <alignment horizontal="center" vertical="center" shrinkToFit="1"/>
    </xf>
    <xf numFmtId="0" fontId="8" fillId="33" borderId="312" xfId="0" applyFont="1" applyFill="1" applyBorder="1" applyAlignment="1">
      <alignment horizontal="center" vertical="center" shrinkToFit="1"/>
    </xf>
    <xf numFmtId="0" fontId="8" fillId="33" borderId="313" xfId="0" applyFont="1" applyFill="1" applyBorder="1" applyAlignment="1">
      <alignment horizontal="center" vertical="center" shrinkToFit="1"/>
    </xf>
    <xf numFmtId="0" fontId="8" fillId="33" borderId="142" xfId="0" applyFont="1" applyFill="1" applyBorder="1" applyAlignment="1">
      <alignment horizontal="center" vertical="center" shrinkToFit="1"/>
    </xf>
    <xf numFmtId="0" fontId="153" fillId="6" borderId="207" xfId="0" applyFont="1" applyFill="1" applyBorder="1" applyAlignment="1">
      <alignment horizontal="center" vertical="center" wrapText="1"/>
    </xf>
    <xf numFmtId="0" fontId="153" fillId="6" borderId="205" xfId="0" applyFont="1" applyFill="1" applyBorder="1" applyAlignment="1">
      <alignment horizontal="center" vertical="center" wrapText="1"/>
    </xf>
    <xf numFmtId="0" fontId="153" fillId="6" borderId="162" xfId="0" applyFont="1" applyFill="1" applyBorder="1" applyAlignment="1">
      <alignment horizontal="center" vertical="center" wrapText="1"/>
    </xf>
    <xf numFmtId="0" fontId="153" fillId="6" borderId="163" xfId="0" applyFont="1" applyFill="1" applyBorder="1" applyAlignment="1">
      <alignment horizontal="center" vertical="center" wrapText="1"/>
    </xf>
    <xf numFmtId="0" fontId="153" fillId="6" borderId="208" xfId="0" applyFont="1" applyFill="1" applyBorder="1" applyAlignment="1">
      <alignment horizontal="center" vertical="center" wrapText="1"/>
    </xf>
    <xf numFmtId="0" fontId="153" fillId="6" borderId="187" xfId="0" applyFont="1" applyFill="1" applyBorder="1" applyAlignment="1">
      <alignment horizontal="center" vertical="center" wrapText="1"/>
    </xf>
    <xf numFmtId="0" fontId="153" fillId="4" borderId="207" xfId="0" applyFont="1" applyFill="1" applyBorder="1" applyAlignment="1">
      <alignment horizontal="center" vertical="center" wrapText="1"/>
    </xf>
    <xf numFmtId="0" fontId="153" fillId="4" borderId="205" xfId="0" applyFont="1" applyFill="1" applyBorder="1" applyAlignment="1">
      <alignment horizontal="center" vertical="center" wrapText="1"/>
    </xf>
    <xf numFmtId="0" fontId="153" fillId="4" borderId="162" xfId="0" applyFont="1" applyFill="1" applyBorder="1" applyAlignment="1">
      <alignment horizontal="center" vertical="center" wrapText="1"/>
    </xf>
    <xf numFmtId="0" fontId="153" fillId="4" borderId="163" xfId="0" applyFont="1" applyFill="1" applyBorder="1" applyAlignment="1">
      <alignment horizontal="center" vertical="center" wrapText="1"/>
    </xf>
    <xf numFmtId="0" fontId="153" fillId="4" borderId="208" xfId="0" applyFont="1" applyFill="1" applyBorder="1" applyAlignment="1">
      <alignment horizontal="center" vertical="center" wrapText="1"/>
    </xf>
    <xf numFmtId="0" fontId="153" fillId="4" borderId="187" xfId="0" applyFont="1" applyFill="1" applyBorder="1" applyAlignment="1">
      <alignment horizontal="center" vertical="center" wrapText="1"/>
    </xf>
    <xf numFmtId="0" fontId="153" fillId="5" borderId="207" xfId="0" applyFont="1" applyFill="1" applyBorder="1" applyAlignment="1">
      <alignment horizontal="center" vertical="center" wrapText="1"/>
    </xf>
    <xf numFmtId="0" fontId="153" fillId="5" borderId="205" xfId="0" applyFont="1" applyFill="1" applyBorder="1" applyAlignment="1">
      <alignment horizontal="center" vertical="center" wrapText="1"/>
    </xf>
    <xf numFmtId="0" fontId="153" fillId="5" borderId="162" xfId="0" applyFont="1" applyFill="1" applyBorder="1" applyAlignment="1">
      <alignment horizontal="center" vertical="center" wrapText="1"/>
    </xf>
    <xf numFmtId="0" fontId="153" fillId="5" borderId="163" xfId="0" applyFont="1" applyFill="1" applyBorder="1" applyAlignment="1">
      <alignment horizontal="center" vertical="center" wrapText="1"/>
    </xf>
    <xf numFmtId="0" fontId="153" fillId="5" borderId="208" xfId="0" applyFont="1" applyFill="1" applyBorder="1" applyAlignment="1">
      <alignment horizontal="center" vertical="center" wrapText="1"/>
    </xf>
    <xf numFmtId="0" fontId="153" fillId="5" borderId="187" xfId="0" applyFont="1" applyFill="1" applyBorder="1" applyAlignment="1">
      <alignment horizontal="center" vertical="center" wrapText="1"/>
    </xf>
    <xf numFmtId="0" fontId="227" fillId="6" borderId="205" xfId="0" applyFont="1" applyFill="1" applyBorder="1" applyAlignment="1">
      <alignment horizontal="center" vertical="center" shrinkToFit="1"/>
    </xf>
    <xf numFmtId="0" fontId="227" fillId="6" borderId="163" xfId="0" applyFont="1" applyFill="1" applyBorder="1" applyAlignment="1">
      <alignment horizontal="center" vertical="center" shrinkToFit="1"/>
    </xf>
    <xf numFmtId="0" fontId="227" fillId="6" borderId="187" xfId="0" applyFont="1" applyFill="1" applyBorder="1" applyAlignment="1">
      <alignment horizontal="center" vertical="center" shrinkToFit="1"/>
    </xf>
    <xf numFmtId="0" fontId="227" fillId="5" borderId="205" xfId="0" applyFont="1" applyFill="1" applyBorder="1" applyAlignment="1">
      <alignment horizontal="center" vertical="center" shrinkToFit="1"/>
    </xf>
    <xf numFmtId="0" fontId="227" fillId="5" borderId="163" xfId="0" applyFont="1" applyFill="1" applyBorder="1" applyAlignment="1">
      <alignment horizontal="center" vertical="center" shrinkToFit="1"/>
    </xf>
    <xf numFmtId="0" fontId="227" fillId="5" borderId="187" xfId="0" applyFont="1" applyFill="1" applyBorder="1" applyAlignment="1">
      <alignment horizontal="center" vertical="center" shrinkToFit="1"/>
    </xf>
    <xf numFmtId="0" fontId="227" fillId="4" borderId="205" xfId="0" applyFont="1" applyFill="1" applyBorder="1" applyAlignment="1">
      <alignment horizontal="center" vertical="center" shrinkToFit="1"/>
    </xf>
    <xf numFmtId="0" fontId="227" fillId="4" borderId="163" xfId="0" applyFont="1" applyFill="1" applyBorder="1" applyAlignment="1">
      <alignment horizontal="center" vertical="center" shrinkToFit="1"/>
    </xf>
    <xf numFmtId="0" fontId="227" fillId="4" borderId="187" xfId="0" applyFont="1" applyFill="1" applyBorder="1" applyAlignment="1">
      <alignment horizontal="center" vertical="center" shrinkToFit="1"/>
    </xf>
    <xf numFmtId="177" fontId="164" fillId="0" borderId="314" xfId="0" applyNumberFormat="1" applyFont="1" applyFill="1" applyBorder="1" applyAlignment="1">
      <alignment horizontal="right" vertical="center" shrinkToFit="1"/>
    </xf>
    <xf numFmtId="177" fontId="229" fillId="0" borderId="188" xfId="0" applyNumberFormat="1" applyFont="1" applyFill="1" applyBorder="1" applyAlignment="1">
      <alignment horizontal="right" vertical="center" shrinkToFit="1"/>
    </xf>
    <xf numFmtId="177" fontId="229" fillId="0" borderId="128" xfId="0" applyNumberFormat="1" applyFont="1" applyFill="1" applyBorder="1" applyAlignment="1">
      <alignment horizontal="right" vertical="center" shrinkToFit="1"/>
    </xf>
    <xf numFmtId="177" fontId="202" fillId="41" borderId="145" xfId="0" applyNumberFormat="1" applyFont="1" applyFill="1" applyBorder="1" applyAlignment="1">
      <alignment horizontal="right" vertical="center" shrinkToFit="1"/>
    </xf>
    <xf numFmtId="177" fontId="202" fillId="41" borderId="128" xfId="0" applyNumberFormat="1" applyFont="1" applyFill="1" applyBorder="1" applyAlignment="1">
      <alignment horizontal="right" vertical="center" shrinkToFit="1"/>
    </xf>
    <xf numFmtId="0" fontId="5" fillId="33" borderId="174"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206" xfId="0" applyFont="1" applyFill="1" applyBorder="1" applyAlignment="1">
      <alignment horizontal="center"/>
    </xf>
    <xf numFmtId="0" fontId="5" fillId="33" borderId="198" xfId="0" applyFont="1" applyFill="1" applyBorder="1" applyAlignment="1">
      <alignment horizontal="center"/>
    </xf>
    <xf numFmtId="0" fontId="5" fillId="33" borderId="19" xfId="0" applyFont="1" applyFill="1" applyBorder="1" applyAlignment="1">
      <alignment horizontal="center"/>
    </xf>
    <xf numFmtId="0" fontId="153" fillId="33" borderId="174" xfId="0" applyFont="1" applyFill="1" applyBorder="1" applyAlignment="1">
      <alignment horizontal="center" vertical="center" wrapText="1"/>
    </xf>
    <xf numFmtId="0" fontId="153" fillId="33" borderId="56" xfId="0" applyFont="1" applyFill="1" applyBorder="1" applyAlignment="1">
      <alignment horizontal="center" vertical="center" wrapText="1"/>
    </xf>
    <xf numFmtId="0" fontId="5" fillId="33" borderId="56" xfId="0" applyFont="1" applyFill="1" applyBorder="1" applyAlignment="1">
      <alignment horizontal="center" vertical="center" wrapText="1"/>
    </xf>
    <xf numFmtId="38" fontId="175" fillId="3" borderId="10" xfId="48" applyFont="1" applyFill="1" applyBorder="1" applyAlignment="1">
      <alignment horizontal="center" vertical="center" shrinkToFit="1"/>
    </xf>
    <xf numFmtId="38" fontId="148" fillId="0" borderId="178" xfId="48" applyFont="1" applyFill="1" applyBorder="1" applyAlignment="1">
      <alignment horizontal="left" shrinkToFit="1"/>
    </xf>
    <xf numFmtId="38" fontId="175" fillId="6" borderId="10" xfId="48" applyFont="1" applyFill="1" applyBorder="1" applyAlignment="1">
      <alignment horizontal="center" vertical="center" shrinkToFit="1"/>
    </xf>
    <xf numFmtId="38" fontId="175" fillId="0" borderId="10" xfId="48" applyFont="1" applyFill="1" applyBorder="1" applyAlignment="1">
      <alignment horizontal="center" vertical="center" shrinkToFit="1"/>
    </xf>
    <xf numFmtId="38" fontId="175" fillId="0" borderId="12" xfId="48" applyFont="1" applyFill="1" applyBorder="1" applyAlignment="1">
      <alignment horizontal="left" vertical="center" shrinkToFit="1"/>
    </xf>
    <xf numFmtId="38" fontId="148" fillId="0" borderId="11" xfId="48" applyFont="1" applyFill="1" applyBorder="1" applyAlignment="1">
      <alignment horizontal="left" vertical="center" shrinkToFit="1"/>
    </xf>
    <xf numFmtId="38" fontId="148" fillId="0" borderId="12" xfId="48" applyFont="1" applyFill="1" applyBorder="1" applyAlignment="1">
      <alignment horizontal="left" vertical="center" shrinkToFit="1"/>
    </xf>
    <xf numFmtId="38" fontId="148" fillId="0" borderId="10" xfId="48" applyFont="1" applyFill="1" applyBorder="1" applyAlignment="1">
      <alignment horizontal="left" vertical="center" shrinkToFit="1"/>
    </xf>
    <xf numFmtId="38" fontId="175" fillId="0" borderId="11" xfId="48" applyFont="1" applyFill="1" applyBorder="1" applyAlignment="1">
      <alignment horizontal="left" vertical="center" shrinkToFit="1"/>
    </xf>
    <xf numFmtId="38" fontId="3" fillId="0" borderId="0" xfId="48" applyFont="1" applyFill="1" applyAlignment="1">
      <alignment horizontal="left"/>
    </xf>
    <xf numFmtId="38" fontId="0" fillId="3" borderId="10" xfId="48" applyFont="1" applyFill="1" applyBorder="1" applyAlignment="1">
      <alignment horizontal="center" vertical="center" shrinkToFit="1"/>
    </xf>
    <xf numFmtId="38" fontId="236" fillId="0" borderId="66" xfId="48" applyFont="1" applyFill="1" applyBorder="1" applyAlignment="1">
      <alignment horizontal="left"/>
    </xf>
    <xf numFmtId="38" fontId="148" fillId="0" borderId="10" xfId="48" applyFont="1" applyFill="1" applyBorder="1" applyAlignment="1">
      <alignment horizontal="center" vertical="center" wrapText="1"/>
    </xf>
    <xf numFmtId="38" fontId="0" fillId="3" borderId="10" xfId="48" applyFont="1" applyFill="1" applyBorder="1" applyAlignment="1">
      <alignment horizontal="center" vertical="center"/>
    </xf>
    <xf numFmtId="38" fontId="148" fillId="0" borderId="315" xfId="48" applyFont="1" applyFill="1" applyBorder="1" applyAlignment="1">
      <alignment horizontal="left" vertical="center" shrinkToFit="1"/>
    </xf>
    <xf numFmtId="38" fontId="148" fillId="0" borderId="278" xfId="48" applyFont="1" applyFill="1" applyBorder="1" applyAlignment="1">
      <alignment horizontal="left" vertical="center" shrinkToFit="1"/>
    </xf>
    <xf numFmtId="38" fontId="148" fillId="0" borderId="316" xfId="48" applyFont="1" applyFill="1" applyBorder="1" applyAlignment="1">
      <alignment horizontal="left" vertical="center" shrinkToFit="1"/>
    </xf>
    <xf numFmtId="38" fontId="148" fillId="0" borderId="317" xfId="48" applyFont="1" applyFill="1" applyBorder="1" applyAlignment="1">
      <alignment horizontal="left" vertical="center" shrinkToFit="1"/>
    </xf>
    <xf numFmtId="38" fontId="148" fillId="0" borderId="318" xfId="48" applyFont="1" applyFill="1" applyBorder="1" applyAlignment="1">
      <alignment horizontal="left" vertical="center" shrinkToFit="1"/>
    </xf>
    <xf numFmtId="38" fontId="148" fillId="0" borderId="319" xfId="48" applyFont="1" applyFill="1" applyBorder="1" applyAlignment="1">
      <alignment horizontal="left" vertical="center" shrinkToFit="1"/>
    </xf>
    <xf numFmtId="38" fontId="0" fillId="0" borderId="320" xfId="48" applyFont="1" applyFill="1" applyBorder="1" applyAlignment="1">
      <alignment horizontal="left" vertical="center" wrapText="1"/>
    </xf>
    <xf numFmtId="38" fontId="0" fillId="0" borderId="321" xfId="48" applyFont="1" applyFill="1" applyBorder="1" applyAlignment="1">
      <alignment horizontal="left" vertical="center" wrapText="1"/>
    </xf>
    <xf numFmtId="38" fontId="200" fillId="0" borderId="85" xfId="48" applyFont="1" applyFill="1" applyBorder="1" applyAlignment="1">
      <alignment horizontal="right" vertical="center"/>
    </xf>
    <xf numFmtId="38" fontId="0" fillId="0" borderId="322" xfId="48" applyFont="1" applyFill="1" applyBorder="1" applyAlignment="1">
      <alignment horizontal="left" vertical="center" wrapText="1"/>
    </xf>
    <xf numFmtId="38" fontId="0" fillId="0" borderId="323" xfId="48" applyFont="1" applyFill="1" applyBorder="1" applyAlignment="1">
      <alignment horizontal="left" vertical="center" wrapText="1"/>
    </xf>
    <xf numFmtId="38" fontId="189" fillId="0" borderId="0" xfId="48" applyFont="1" applyFill="1" applyAlignment="1">
      <alignment horizontal="center" vertical="top"/>
    </xf>
    <xf numFmtId="38" fontId="237" fillId="0" borderId="66" xfId="48" applyFont="1" applyFill="1" applyBorder="1" applyAlignment="1">
      <alignment horizontal="left"/>
    </xf>
    <xf numFmtId="38" fontId="175" fillId="0" borderId="324" xfId="48" applyFont="1" applyFill="1" applyBorder="1" applyAlignment="1">
      <alignment horizontal="center" vertical="center" wrapText="1"/>
    </xf>
    <xf numFmtId="38" fontId="175" fillId="0" borderId="217" xfId="48" applyFont="1" applyFill="1" applyBorder="1" applyAlignment="1">
      <alignment horizontal="center" vertical="center" wrapText="1"/>
    </xf>
    <xf numFmtId="38" fontId="175" fillId="0" borderId="218" xfId="48" applyFont="1" applyFill="1" applyBorder="1" applyAlignment="1">
      <alignment horizontal="center" vertical="center" wrapText="1"/>
    </xf>
    <xf numFmtId="38" fontId="148" fillId="0" borderId="325" xfId="48" applyFont="1" applyFill="1" applyBorder="1" applyAlignment="1">
      <alignment horizontal="left" vertical="center" shrinkToFit="1"/>
    </xf>
    <xf numFmtId="38" fontId="148" fillId="0" borderId="326" xfId="48" applyFont="1" applyFill="1" applyBorder="1" applyAlignment="1">
      <alignment horizontal="left" vertical="center" shrinkToFit="1"/>
    </xf>
    <xf numFmtId="38" fontId="148" fillId="0" borderId="327" xfId="48" applyFont="1" applyFill="1" applyBorder="1" applyAlignment="1">
      <alignment horizontal="left" vertical="center" shrinkToFit="1"/>
    </xf>
    <xf numFmtId="38" fontId="0" fillId="0" borderId="70" xfId="48" applyFont="1" applyFill="1" applyBorder="1" applyAlignment="1">
      <alignment horizontal="left" vertical="center" wrapText="1"/>
    </xf>
    <xf numFmtId="38" fontId="175" fillId="0" borderId="265" xfId="48" applyFont="1" applyFill="1" applyBorder="1" applyAlignment="1">
      <alignment horizontal="center" vertical="center" wrapText="1"/>
    </xf>
    <xf numFmtId="38" fontId="175" fillId="0" borderId="85" xfId="48" applyFont="1" applyFill="1" applyBorder="1" applyAlignment="1">
      <alignment horizontal="center" vertical="center" wrapText="1"/>
    </xf>
    <xf numFmtId="38" fontId="175" fillId="0" borderId="266" xfId="48" applyFont="1" applyFill="1" applyBorder="1" applyAlignment="1">
      <alignment horizontal="center" vertical="center" wrapText="1"/>
    </xf>
    <xf numFmtId="38" fontId="0" fillId="0" borderId="12" xfId="48" applyFont="1" applyFill="1" applyBorder="1" applyAlignment="1">
      <alignment horizontal="left" vertical="center" wrapText="1"/>
    </xf>
    <xf numFmtId="38" fontId="175" fillId="0" borderId="328" xfId="48" applyFont="1" applyFill="1" applyBorder="1" applyAlignment="1">
      <alignment horizontal="center" vertical="center" wrapText="1"/>
    </xf>
    <xf numFmtId="38" fontId="175" fillId="0" borderId="329" xfId="48" applyFont="1" applyFill="1" applyBorder="1" applyAlignment="1">
      <alignment horizontal="center" vertical="center" wrapText="1"/>
    </xf>
    <xf numFmtId="38" fontId="175" fillId="0" borderId="330" xfId="48" applyFont="1" applyFill="1" applyBorder="1" applyAlignment="1">
      <alignment horizontal="center" vertical="center" wrapText="1"/>
    </xf>
    <xf numFmtId="38" fontId="175" fillId="0" borderId="331" xfId="48" applyFont="1" applyFill="1" applyBorder="1" applyAlignment="1">
      <alignment horizontal="center" vertical="center" wrapText="1"/>
    </xf>
    <xf numFmtId="38" fontId="175" fillId="0" borderId="332" xfId="48" applyFont="1" applyFill="1" applyBorder="1" applyAlignment="1">
      <alignment horizontal="center" vertical="center" wrapText="1"/>
    </xf>
    <xf numFmtId="38" fontId="175" fillId="0" borderId="333" xfId="48" applyFont="1" applyFill="1" applyBorder="1" applyAlignment="1">
      <alignment horizontal="center" vertical="center" wrapText="1"/>
    </xf>
    <xf numFmtId="38" fontId="175" fillId="0" borderId="54" xfId="48" applyFont="1" applyFill="1" applyBorder="1" applyAlignment="1">
      <alignment horizontal="center" vertical="center" wrapText="1"/>
    </xf>
    <xf numFmtId="38" fontId="175" fillId="0" borderId="219" xfId="48" applyFont="1" applyFill="1" applyBorder="1" applyAlignment="1">
      <alignment horizontal="center" vertical="center" wrapText="1"/>
    </xf>
    <xf numFmtId="38" fontId="175" fillId="0" borderId="88" xfId="48" applyFont="1" applyFill="1" applyBorder="1" applyAlignment="1">
      <alignment horizontal="center" vertical="center" wrapText="1"/>
    </xf>
    <xf numFmtId="38" fontId="0" fillId="3" borderId="47" xfId="48" applyFont="1" applyFill="1" applyBorder="1" applyAlignment="1">
      <alignment horizontal="center" vertical="center" shrinkToFit="1"/>
    </xf>
    <xf numFmtId="38" fontId="0" fillId="3" borderId="178" xfId="48" applyFont="1" applyFill="1" applyBorder="1" applyAlignment="1">
      <alignment horizontal="center" vertical="center" shrinkToFit="1"/>
    </xf>
    <xf numFmtId="38" fontId="0" fillId="3" borderId="89" xfId="48" applyFont="1" applyFill="1" applyBorder="1" applyAlignment="1">
      <alignment horizontal="center" vertical="center" shrinkToFit="1"/>
    </xf>
    <xf numFmtId="38" fontId="175" fillId="0" borderId="47" xfId="48" applyFont="1" applyFill="1" applyBorder="1" applyAlignment="1">
      <alignment horizontal="center" vertical="center" wrapText="1"/>
    </xf>
    <xf numFmtId="38" fontId="175" fillId="0" borderId="178" xfId="48" applyFont="1" applyFill="1" applyBorder="1" applyAlignment="1">
      <alignment horizontal="center" vertical="center" wrapText="1"/>
    </xf>
    <xf numFmtId="38" fontId="175" fillId="0" borderId="89" xfId="48"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R65"/>
  <sheetViews>
    <sheetView showGridLines="0" showRowColHeaders="0" zoomScaleSheetLayoutView="100" zoomScalePageLayoutView="0" workbookViewId="0" topLeftCell="A1">
      <selection activeCell="H46" sqref="H46"/>
    </sheetView>
  </sheetViews>
  <sheetFormatPr defaultColWidth="9.00390625" defaultRowHeight="15"/>
  <cols>
    <col min="1" max="1" width="2.28125" style="9" customWidth="1"/>
    <col min="2" max="2" width="4.140625" style="9" customWidth="1"/>
    <col min="3" max="3" width="21.421875" style="9" customWidth="1"/>
    <col min="4" max="4" width="16.421875" style="9" customWidth="1"/>
    <col min="5" max="5" width="38.7109375" style="9" customWidth="1"/>
    <col min="6" max="6" width="3.00390625" style="9" customWidth="1"/>
    <col min="7" max="7" width="19.00390625" style="9" customWidth="1"/>
    <col min="8" max="8" width="15.28125" style="9" customWidth="1"/>
    <col min="9" max="9" width="39.00390625" style="9" customWidth="1"/>
    <col min="10" max="11" width="10.7109375" style="9" customWidth="1"/>
    <col min="12" max="16384" width="9.00390625" style="9" customWidth="1"/>
  </cols>
  <sheetData>
    <row r="1" ht="13.5">
      <c r="B1" s="32"/>
    </row>
    <row r="2" spans="2:5" ht="69" customHeight="1">
      <c r="B2" s="32"/>
      <c r="C2" s="351" t="s">
        <v>156</v>
      </c>
      <c r="D2" s="352"/>
      <c r="E2" s="352"/>
    </row>
    <row r="3" spans="2:5" ht="73.5" customHeight="1">
      <c r="B3" s="32"/>
      <c r="C3" s="353" t="s">
        <v>563</v>
      </c>
      <c r="D3" s="354"/>
      <c r="E3" s="354"/>
    </row>
    <row r="4" spans="2:10" ht="66.75" customHeight="1">
      <c r="B4" s="32"/>
      <c r="C4" s="353" t="s">
        <v>562</v>
      </c>
      <c r="D4" s="354"/>
      <c r="E4" s="354"/>
      <c r="J4" s="35" t="s">
        <v>3</v>
      </c>
    </row>
    <row r="5" spans="4:13" ht="24" customHeight="1" thickBot="1">
      <c r="D5" s="360" t="s">
        <v>382</v>
      </c>
      <c r="E5" s="360"/>
      <c r="F5" s="360"/>
      <c r="G5" s="360"/>
      <c r="J5" s="211"/>
      <c r="K5" s="212" t="s">
        <v>8</v>
      </c>
      <c r="L5" s="212" t="s">
        <v>9</v>
      </c>
      <c r="M5" s="212" t="s">
        <v>10</v>
      </c>
    </row>
    <row r="6" spans="3:13" ht="19.5" thickBot="1">
      <c r="C6" s="108" t="s">
        <v>203</v>
      </c>
      <c r="D6" s="360"/>
      <c r="E6" s="360"/>
      <c r="F6" s="360"/>
      <c r="G6" s="360"/>
      <c r="J6" s="211" t="s">
        <v>1</v>
      </c>
      <c r="K6" s="213">
        <v>10.42</v>
      </c>
      <c r="L6" s="213">
        <v>10.33</v>
      </c>
      <c r="M6" s="213">
        <v>10.27</v>
      </c>
    </row>
    <row r="7" spans="3:13" ht="23.25" customHeight="1" thickBot="1">
      <c r="C7" s="109" t="s">
        <v>1</v>
      </c>
      <c r="D7" s="361" t="s">
        <v>561</v>
      </c>
      <c r="E7" s="362"/>
      <c r="F7" s="362"/>
      <c r="G7" s="362"/>
      <c r="J7" s="211" t="s">
        <v>7</v>
      </c>
      <c r="K7" s="213">
        <v>10.21</v>
      </c>
      <c r="L7" s="213">
        <v>10.17</v>
      </c>
      <c r="M7" s="213">
        <v>10.14</v>
      </c>
    </row>
    <row r="8" spans="4:13" ht="30" customHeight="1" thickBot="1">
      <c r="D8" s="362"/>
      <c r="E8" s="362"/>
      <c r="F8" s="362"/>
      <c r="G8" s="362"/>
      <c r="J8" s="211" t="s">
        <v>17</v>
      </c>
      <c r="K8" s="214">
        <v>10.7</v>
      </c>
      <c r="L8" s="213">
        <v>10.55</v>
      </c>
      <c r="M8" s="213">
        <v>10.45</v>
      </c>
    </row>
    <row r="9" spans="2:13" ht="15.75" customHeight="1" thickBot="1">
      <c r="B9" s="355" t="s">
        <v>135</v>
      </c>
      <c r="C9" s="356"/>
      <c r="D9" s="357" t="s">
        <v>216</v>
      </c>
      <c r="E9" s="358"/>
      <c r="J9" s="215" t="s">
        <v>533</v>
      </c>
      <c r="K9" s="216">
        <v>10.84</v>
      </c>
      <c r="L9" s="217">
        <v>10.66</v>
      </c>
      <c r="M9" s="217">
        <v>10.54</v>
      </c>
    </row>
    <row r="10" spans="2:13" ht="20.25" customHeight="1" thickBot="1">
      <c r="B10" s="368" t="s">
        <v>141</v>
      </c>
      <c r="C10" s="36" t="s">
        <v>121</v>
      </c>
      <c r="D10" s="325" t="s">
        <v>137</v>
      </c>
      <c r="E10" s="326"/>
      <c r="J10" s="211" t="s">
        <v>534</v>
      </c>
      <c r="K10" s="214">
        <v>11.05</v>
      </c>
      <c r="L10" s="213">
        <v>10.83</v>
      </c>
      <c r="M10" s="213">
        <v>10.68</v>
      </c>
    </row>
    <row r="11" spans="2:13" ht="20.25" customHeight="1" thickBot="1">
      <c r="B11" s="369"/>
      <c r="C11" s="36" t="s">
        <v>122</v>
      </c>
      <c r="D11" s="325" t="s">
        <v>136</v>
      </c>
      <c r="E11" s="326"/>
      <c r="J11" s="211" t="s">
        <v>535</v>
      </c>
      <c r="K11" s="214">
        <v>11.12</v>
      </c>
      <c r="L11" s="213">
        <v>10.88</v>
      </c>
      <c r="M11" s="213">
        <v>10.72</v>
      </c>
    </row>
    <row r="12" spans="2:13" ht="20.25" customHeight="1" thickBot="1">
      <c r="B12" s="369"/>
      <c r="C12" s="36" t="s">
        <v>123</v>
      </c>
      <c r="D12" s="325" t="s">
        <v>138</v>
      </c>
      <c r="E12" s="326"/>
      <c r="J12" s="211" t="s">
        <v>536</v>
      </c>
      <c r="K12" s="214">
        <v>11.4</v>
      </c>
      <c r="L12" s="213">
        <v>11.1</v>
      </c>
      <c r="M12" s="213">
        <v>10.9</v>
      </c>
    </row>
    <row r="13" spans="2:5" ht="34.5" customHeight="1" thickBot="1">
      <c r="B13" s="369"/>
      <c r="C13" s="36" t="s">
        <v>124</v>
      </c>
      <c r="D13" s="371" t="s">
        <v>315</v>
      </c>
      <c r="E13" s="326"/>
    </row>
    <row r="14" spans="2:5" ht="20.25" customHeight="1" thickBot="1">
      <c r="B14" s="370"/>
      <c r="C14" s="36" t="s">
        <v>125</v>
      </c>
      <c r="D14" s="359">
        <v>40909</v>
      </c>
      <c r="E14" s="326"/>
    </row>
    <row r="15" spans="2:5" ht="20.25" customHeight="1" thickBot="1">
      <c r="B15" s="372" t="s">
        <v>142</v>
      </c>
      <c r="C15" s="37" t="s">
        <v>139</v>
      </c>
      <c r="D15" s="325" t="s">
        <v>273</v>
      </c>
      <c r="E15" s="326"/>
    </row>
    <row r="16" spans="2:5" ht="20.25" customHeight="1" thickBot="1">
      <c r="B16" s="373"/>
      <c r="C16" s="37" t="s">
        <v>126</v>
      </c>
      <c r="D16" s="325" t="s">
        <v>197</v>
      </c>
      <c r="E16" s="326"/>
    </row>
    <row r="17" spans="2:5" ht="20.25" customHeight="1" thickBot="1">
      <c r="B17" s="373"/>
      <c r="C17" s="37" t="s">
        <v>127</v>
      </c>
      <c r="D17" s="325" t="s">
        <v>195</v>
      </c>
      <c r="E17" s="326"/>
    </row>
    <row r="18" spans="2:18" ht="20.25" customHeight="1" thickBot="1">
      <c r="B18" s="373"/>
      <c r="C18" s="37" t="s">
        <v>128</v>
      </c>
      <c r="D18" s="325" t="s">
        <v>198</v>
      </c>
      <c r="E18" s="326"/>
      <c r="R18" s="34" t="e">
        <f>#REF!</f>
        <v>#REF!</v>
      </c>
    </row>
    <row r="19" spans="2:5" ht="20.25" customHeight="1" thickBot="1">
      <c r="B19" s="373"/>
      <c r="C19" s="37" t="s">
        <v>129</v>
      </c>
      <c r="D19" s="325" t="s">
        <v>199</v>
      </c>
      <c r="E19" s="326"/>
    </row>
    <row r="20" spans="2:5" ht="20.25" customHeight="1" thickBot="1">
      <c r="B20" s="374"/>
      <c r="C20" s="37" t="s">
        <v>130</v>
      </c>
      <c r="D20" s="325" t="s">
        <v>140</v>
      </c>
      <c r="E20" s="326"/>
    </row>
    <row r="21" spans="2:5" ht="20.25" customHeight="1" thickBot="1">
      <c r="B21" s="363" t="s">
        <v>418</v>
      </c>
      <c r="C21" s="38" t="s">
        <v>131</v>
      </c>
      <c r="D21" s="325" t="s">
        <v>400</v>
      </c>
      <c r="E21" s="326"/>
    </row>
    <row r="22" spans="2:5" ht="20.25" customHeight="1" thickBot="1">
      <c r="B22" s="364"/>
      <c r="C22" s="38" t="s">
        <v>132</v>
      </c>
      <c r="D22" s="325" t="s">
        <v>350</v>
      </c>
      <c r="E22" s="326"/>
    </row>
    <row r="23" spans="2:5" ht="20.25" customHeight="1" thickBot="1">
      <c r="B23" s="364"/>
      <c r="C23" s="38" t="s">
        <v>133</v>
      </c>
      <c r="D23" s="325" t="s">
        <v>401</v>
      </c>
      <c r="E23" s="326"/>
    </row>
    <row r="24" spans="2:5" ht="20.25" customHeight="1" thickBot="1">
      <c r="B24" s="364"/>
      <c r="C24" s="38" t="s">
        <v>134</v>
      </c>
      <c r="D24" s="325" t="s">
        <v>351</v>
      </c>
      <c r="E24" s="326"/>
    </row>
    <row r="25" spans="2:5" ht="20.25" customHeight="1" thickBot="1">
      <c r="B25" s="364"/>
      <c r="C25" s="38" t="s">
        <v>335</v>
      </c>
      <c r="D25" s="349" t="s">
        <v>352</v>
      </c>
      <c r="E25" s="350"/>
    </row>
    <row r="26" spans="2:5" ht="20.25" customHeight="1" thickBot="1">
      <c r="B26" s="364"/>
      <c r="C26" s="38" t="s">
        <v>143</v>
      </c>
      <c r="D26" s="325" t="s">
        <v>200</v>
      </c>
      <c r="E26" s="326"/>
    </row>
    <row r="27" spans="2:8" ht="20.25" customHeight="1">
      <c r="B27" s="363" t="s">
        <v>419</v>
      </c>
      <c r="C27" s="118" t="s">
        <v>427</v>
      </c>
      <c r="D27" s="116">
        <v>1</v>
      </c>
      <c r="E27" s="323" t="s">
        <v>353</v>
      </c>
      <c r="F27" s="33"/>
      <c r="G27" s="335"/>
      <c r="H27" s="335"/>
    </row>
    <row r="28" spans="2:8" ht="20.25" customHeight="1" thickBot="1">
      <c r="B28" s="364"/>
      <c r="C28" s="119" t="s">
        <v>428</v>
      </c>
      <c r="D28" s="117">
        <v>2</v>
      </c>
      <c r="E28" s="324"/>
      <c r="G28" s="335"/>
      <c r="H28" s="335"/>
    </row>
    <row r="29" spans="2:8" ht="20.25" customHeight="1">
      <c r="B29" s="364"/>
      <c r="C29" s="120" t="s">
        <v>437</v>
      </c>
      <c r="D29" s="116">
        <v>3</v>
      </c>
      <c r="E29" s="324"/>
      <c r="G29" s="101"/>
      <c r="H29" s="101"/>
    </row>
    <row r="30" spans="2:8" ht="20.25" customHeight="1" thickBot="1">
      <c r="B30" s="364"/>
      <c r="C30" s="121" t="s">
        <v>438</v>
      </c>
      <c r="D30" s="117">
        <v>4</v>
      </c>
      <c r="E30" s="324"/>
      <c r="G30" s="101"/>
      <c r="H30" s="101"/>
    </row>
    <row r="31" spans="2:5" ht="20.25" customHeight="1">
      <c r="B31" s="364"/>
      <c r="C31" s="122" t="s">
        <v>430</v>
      </c>
      <c r="D31" s="116">
        <v>5</v>
      </c>
      <c r="E31" s="324"/>
    </row>
    <row r="32" spans="2:5" ht="20.25" customHeight="1" thickBot="1">
      <c r="B32" s="364"/>
      <c r="C32" s="123" t="s">
        <v>431</v>
      </c>
      <c r="D32" s="117">
        <v>6</v>
      </c>
      <c r="E32" s="324"/>
    </row>
    <row r="33" spans="2:5" ht="20.25" customHeight="1">
      <c r="B33" s="364"/>
      <c r="C33" s="124" t="s">
        <v>421</v>
      </c>
      <c r="D33" s="116">
        <v>1</v>
      </c>
      <c r="E33" s="324"/>
    </row>
    <row r="34" spans="2:5" ht="20.25" customHeight="1" thickBot="1">
      <c r="B34" s="364"/>
      <c r="C34" s="125" t="s">
        <v>422</v>
      </c>
      <c r="D34" s="117">
        <v>1</v>
      </c>
      <c r="E34" s="324"/>
    </row>
    <row r="35" spans="2:5" ht="20.25" customHeight="1">
      <c r="B35" s="364"/>
      <c r="C35" s="126" t="s">
        <v>423</v>
      </c>
      <c r="D35" s="116">
        <v>0</v>
      </c>
      <c r="E35" s="324"/>
    </row>
    <row r="36" spans="2:5" ht="20.25" customHeight="1" thickBot="1">
      <c r="B36" s="364"/>
      <c r="C36" s="127" t="s">
        <v>424</v>
      </c>
      <c r="D36" s="117">
        <v>0</v>
      </c>
      <c r="E36" s="324"/>
    </row>
    <row r="37" spans="2:5" ht="20.25" customHeight="1">
      <c r="B37" s="364"/>
      <c r="C37" s="126" t="s">
        <v>425</v>
      </c>
      <c r="D37" s="116">
        <v>0</v>
      </c>
      <c r="E37" s="324"/>
    </row>
    <row r="38" spans="2:5" ht="20.25" customHeight="1" thickBot="1">
      <c r="B38" s="364"/>
      <c r="C38" s="127" t="s">
        <v>426</v>
      </c>
      <c r="D38" s="117">
        <v>0</v>
      </c>
      <c r="E38" s="324"/>
    </row>
    <row r="39" spans="2:5" ht="20.25" customHeight="1">
      <c r="B39" s="364"/>
      <c r="C39" s="128" t="s">
        <v>439</v>
      </c>
      <c r="D39" s="116">
        <v>0</v>
      </c>
      <c r="E39" s="324"/>
    </row>
    <row r="40" spans="2:5" ht="20.25" customHeight="1" thickBot="1">
      <c r="B40" s="364"/>
      <c r="C40" s="129" t="s">
        <v>440</v>
      </c>
      <c r="D40" s="117">
        <v>1</v>
      </c>
      <c r="E40" s="324"/>
    </row>
    <row r="41" spans="2:8" ht="22.5" customHeight="1" thickBot="1">
      <c r="B41" s="363" t="s">
        <v>420</v>
      </c>
      <c r="C41" s="100" t="s">
        <v>283</v>
      </c>
      <c r="D41" s="329" t="s">
        <v>564</v>
      </c>
      <c r="E41" s="330"/>
      <c r="G41" s="342" t="s">
        <v>442</v>
      </c>
      <c r="H41" s="342"/>
    </row>
    <row r="42" spans="2:8" ht="22.5" customHeight="1" thickBot="1">
      <c r="B42" s="364"/>
      <c r="C42" s="100" t="s">
        <v>314</v>
      </c>
      <c r="D42" s="329" t="s">
        <v>577</v>
      </c>
      <c r="E42" s="330"/>
      <c r="G42" s="342"/>
      <c r="H42" s="342"/>
    </row>
    <row r="43" spans="2:8" ht="22.5" customHeight="1" thickBot="1">
      <c r="B43" s="364"/>
      <c r="C43" s="100" t="s">
        <v>155</v>
      </c>
      <c r="D43" s="329" t="s">
        <v>578</v>
      </c>
      <c r="E43" s="330"/>
      <c r="G43" s="342"/>
      <c r="H43" s="342"/>
    </row>
    <row r="44" spans="2:8" ht="22.5" customHeight="1" thickBot="1">
      <c r="B44" s="365"/>
      <c r="C44" s="100" t="s">
        <v>575</v>
      </c>
      <c r="D44" s="366" t="s">
        <v>576</v>
      </c>
      <c r="E44" s="367"/>
      <c r="G44" s="316"/>
      <c r="H44" s="316"/>
    </row>
    <row r="45" spans="2:9" ht="72.75" customHeight="1" thickBot="1">
      <c r="B45" s="346" t="s">
        <v>146</v>
      </c>
      <c r="C45" s="45" t="s">
        <v>322</v>
      </c>
      <c r="D45" s="333" t="s">
        <v>579</v>
      </c>
      <c r="E45" s="334"/>
      <c r="F45" s="33"/>
      <c r="G45" s="322" t="s">
        <v>580</v>
      </c>
      <c r="H45" s="322"/>
      <c r="I45" s="322"/>
    </row>
    <row r="46" spans="2:5" ht="63" customHeight="1" thickBot="1">
      <c r="B46" s="347"/>
      <c r="C46" s="46" t="s">
        <v>145</v>
      </c>
      <c r="D46" s="333" t="s">
        <v>207</v>
      </c>
      <c r="E46" s="334"/>
    </row>
    <row r="47" spans="2:5" ht="120.75" customHeight="1" thickBot="1">
      <c r="B47" s="347"/>
      <c r="C47" s="46" t="s">
        <v>185</v>
      </c>
      <c r="D47" s="333" t="s">
        <v>208</v>
      </c>
      <c r="E47" s="334"/>
    </row>
    <row r="48" spans="2:5" ht="77.25" customHeight="1" thickBot="1">
      <c r="B48" s="348"/>
      <c r="C48" s="46" t="s">
        <v>186</v>
      </c>
      <c r="D48" s="333" t="s">
        <v>209</v>
      </c>
      <c r="E48" s="334"/>
    </row>
    <row r="49" spans="2:5" ht="30.75" customHeight="1" thickBot="1">
      <c r="B49" s="343" t="s">
        <v>148</v>
      </c>
      <c r="C49" s="39" t="s">
        <v>338</v>
      </c>
      <c r="D49" s="325" t="s">
        <v>187</v>
      </c>
      <c r="E49" s="326"/>
    </row>
    <row r="50" spans="2:5" ht="30.75" customHeight="1" thickBot="1">
      <c r="B50" s="344"/>
      <c r="C50" s="39" t="s">
        <v>149</v>
      </c>
      <c r="D50" s="325" t="s">
        <v>188</v>
      </c>
      <c r="E50" s="326"/>
    </row>
    <row r="51" spans="2:5" ht="33.75" customHeight="1" thickBot="1">
      <c r="B51" s="345"/>
      <c r="C51" s="39" t="s">
        <v>150</v>
      </c>
      <c r="D51" s="336" t="s">
        <v>206</v>
      </c>
      <c r="E51" s="337"/>
    </row>
    <row r="52" ht="27" customHeight="1" thickBot="1">
      <c r="B52" s="51" t="s">
        <v>201</v>
      </c>
    </row>
    <row r="53" spans="2:9" ht="35.25" customHeight="1" thickBot="1">
      <c r="B53" s="327" t="s">
        <v>202</v>
      </c>
      <c r="C53" s="328"/>
      <c r="D53" s="110" t="s">
        <v>157</v>
      </c>
      <c r="E53" s="331" t="s">
        <v>441</v>
      </c>
      <c r="F53" s="331"/>
      <c r="G53" s="332"/>
      <c r="H53" s="332"/>
      <c r="I53" s="332"/>
    </row>
    <row r="56" spans="3:9" ht="13.5">
      <c r="C56" s="48" t="s">
        <v>169</v>
      </c>
      <c r="D56" s="49" t="s">
        <v>184</v>
      </c>
      <c r="E56" s="340" t="s">
        <v>170</v>
      </c>
      <c r="F56" s="341"/>
      <c r="G56" s="49" t="s">
        <v>192</v>
      </c>
      <c r="H56" s="49" t="s">
        <v>193</v>
      </c>
      <c r="I56" s="50" t="s">
        <v>171</v>
      </c>
    </row>
    <row r="57" spans="3:9" ht="25.5" customHeight="1">
      <c r="C57" s="111" t="s">
        <v>157</v>
      </c>
      <c r="D57" s="112" t="s">
        <v>163</v>
      </c>
      <c r="E57" s="338" t="s">
        <v>221</v>
      </c>
      <c r="F57" s="339"/>
      <c r="G57" s="112" t="s">
        <v>173</v>
      </c>
      <c r="H57" s="112" t="s">
        <v>174</v>
      </c>
      <c r="I57" s="113" t="s">
        <v>222</v>
      </c>
    </row>
    <row r="58" spans="3:9" ht="25.5" customHeight="1">
      <c r="C58" s="111" t="s">
        <v>158</v>
      </c>
      <c r="D58" s="112" t="s">
        <v>164</v>
      </c>
      <c r="E58" s="338" t="s">
        <v>223</v>
      </c>
      <c r="F58" s="339"/>
      <c r="G58" s="112" t="s">
        <v>175</v>
      </c>
      <c r="H58" s="112" t="s">
        <v>172</v>
      </c>
      <c r="I58" s="113" t="s">
        <v>224</v>
      </c>
    </row>
    <row r="59" spans="3:9" ht="25.5" customHeight="1">
      <c r="C59" s="111" t="s">
        <v>159</v>
      </c>
      <c r="D59" s="112" t="s">
        <v>165</v>
      </c>
      <c r="E59" s="338" t="s">
        <v>225</v>
      </c>
      <c r="F59" s="339"/>
      <c r="G59" s="112" t="s">
        <v>176</v>
      </c>
      <c r="H59" s="112" t="s">
        <v>177</v>
      </c>
      <c r="I59" s="113" t="s">
        <v>226</v>
      </c>
    </row>
    <row r="60" spans="3:9" ht="25.5" customHeight="1">
      <c r="C60" s="111" t="s">
        <v>160</v>
      </c>
      <c r="D60" s="112" t="s">
        <v>166</v>
      </c>
      <c r="E60" s="338" t="s">
        <v>227</v>
      </c>
      <c r="F60" s="339"/>
      <c r="G60" s="112" t="s">
        <v>178</v>
      </c>
      <c r="H60" s="112" t="s">
        <v>179</v>
      </c>
      <c r="I60" s="113" t="s">
        <v>228</v>
      </c>
    </row>
    <row r="61" spans="3:9" ht="25.5" customHeight="1">
      <c r="C61" s="111" t="s">
        <v>161</v>
      </c>
      <c r="D61" s="112" t="s">
        <v>167</v>
      </c>
      <c r="E61" s="338" t="s">
        <v>229</v>
      </c>
      <c r="F61" s="339"/>
      <c r="G61" s="112" t="s">
        <v>180</v>
      </c>
      <c r="H61" s="112" t="s">
        <v>181</v>
      </c>
      <c r="I61" s="113" t="s">
        <v>224</v>
      </c>
    </row>
    <row r="62" spans="3:9" ht="25.5" customHeight="1">
      <c r="C62" s="111" t="s">
        <v>162</v>
      </c>
      <c r="D62" s="112" t="s">
        <v>168</v>
      </c>
      <c r="E62" s="338" t="s">
        <v>230</v>
      </c>
      <c r="F62" s="339"/>
      <c r="G62" s="112" t="s">
        <v>182</v>
      </c>
      <c r="H62" s="112" t="s">
        <v>183</v>
      </c>
      <c r="I62" s="113" t="s">
        <v>231</v>
      </c>
    </row>
    <row r="63" spans="3:9" ht="25.5" customHeight="1">
      <c r="C63" s="111"/>
      <c r="D63" s="112"/>
      <c r="E63" s="338"/>
      <c r="F63" s="339"/>
      <c r="G63" s="112"/>
      <c r="H63" s="112"/>
      <c r="I63" s="114"/>
    </row>
    <row r="64" spans="3:9" ht="25.5" customHeight="1">
      <c r="C64" s="111"/>
      <c r="D64" s="112"/>
      <c r="E64" s="338"/>
      <c r="F64" s="339"/>
      <c r="G64" s="112"/>
      <c r="H64" s="112"/>
      <c r="I64" s="114"/>
    </row>
    <row r="65" spans="3:9" ht="25.5" customHeight="1">
      <c r="C65" s="111"/>
      <c r="D65" s="112"/>
      <c r="E65" s="338"/>
      <c r="F65" s="339"/>
      <c r="G65" s="112"/>
      <c r="H65" s="112"/>
      <c r="I65" s="114"/>
    </row>
  </sheetData>
  <sheetProtection formatCells="0" formatColumns="0" formatRows="0" insertColumns="0" insertRows="0" selectLockedCells="1"/>
  <mergeCells count="58">
    <mergeCell ref="B41:B44"/>
    <mergeCell ref="D44:E44"/>
    <mergeCell ref="B21:B26"/>
    <mergeCell ref="B27:B40"/>
    <mergeCell ref="B10:B14"/>
    <mergeCell ref="D12:E12"/>
    <mergeCell ref="D13:E13"/>
    <mergeCell ref="B15:B20"/>
    <mergeCell ref="D17:E17"/>
    <mergeCell ref="D18:E18"/>
    <mergeCell ref="D19:E19"/>
    <mergeCell ref="D9:E9"/>
    <mergeCell ref="C4:E4"/>
    <mergeCell ref="D14:E14"/>
    <mergeCell ref="D15:E15"/>
    <mergeCell ref="D16:E16"/>
    <mergeCell ref="D5:G6"/>
    <mergeCell ref="D7:G8"/>
    <mergeCell ref="D23:E23"/>
    <mergeCell ref="D24:E24"/>
    <mergeCell ref="D26:E26"/>
    <mergeCell ref="D25:E25"/>
    <mergeCell ref="C2:E2"/>
    <mergeCell ref="C3:E3"/>
    <mergeCell ref="D10:E10"/>
    <mergeCell ref="D11:E11"/>
    <mergeCell ref="B9:C9"/>
    <mergeCell ref="D20:E20"/>
    <mergeCell ref="E62:F62"/>
    <mergeCell ref="E63:F63"/>
    <mergeCell ref="E64:F64"/>
    <mergeCell ref="G41:H43"/>
    <mergeCell ref="B49:B51"/>
    <mergeCell ref="D45:E45"/>
    <mergeCell ref="D42:E42"/>
    <mergeCell ref="D46:E46"/>
    <mergeCell ref="B45:B48"/>
    <mergeCell ref="D47:E47"/>
    <mergeCell ref="G27:H28"/>
    <mergeCell ref="D41:E41"/>
    <mergeCell ref="D51:E51"/>
    <mergeCell ref="E65:F65"/>
    <mergeCell ref="E56:F56"/>
    <mergeCell ref="E57:F57"/>
    <mergeCell ref="E58:F58"/>
    <mergeCell ref="E59:F59"/>
    <mergeCell ref="E60:F60"/>
    <mergeCell ref="E61:F61"/>
    <mergeCell ref="G45:I45"/>
    <mergeCell ref="E27:E40"/>
    <mergeCell ref="D21:E21"/>
    <mergeCell ref="D22:E22"/>
    <mergeCell ref="B53:C53"/>
    <mergeCell ref="D43:E43"/>
    <mergeCell ref="D49:E49"/>
    <mergeCell ref="D50:E50"/>
    <mergeCell ref="E53:I53"/>
    <mergeCell ref="D48:E48"/>
  </mergeCells>
  <dataValidations count="9">
    <dataValidation type="list" allowBlank="1" showInputMessage="1" showErrorMessage="1" imeMode="on" sqref="C7">
      <formula1>$J$6:$J$12</formula1>
    </dataValidation>
    <dataValidation type="whole" operator="greaterThanOrEqual" allowBlank="1" showInputMessage="1" showErrorMessage="1" imeMode="off" sqref="D27:D40">
      <formula1>0</formula1>
    </dataValidation>
    <dataValidation allowBlank="1" showInputMessage="1" showErrorMessage="1" imeMode="on" sqref="G57:I65 D10:E26 C57:E65 F63:F65 D45:E51"/>
    <dataValidation type="list" allowBlank="1" showInputMessage="1" showErrorMessage="1" imeMode="on" sqref="D53">
      <formula1>$C$57:$C$65</formula1>
    </dataValidation>
    <dataValidation type="list" allowBlank="1" showInputMessage="1" showErrorMessage="1" sqref="D42:E42">
      <formula1>"算定なし,サービス提供体制強化加算（Ⅰ）イ,サービス提供体制強化加算（Ⅰ）ロ,サービス提供体制強化加算（Ⅱ）,サービス提供体制強化加算（Ⅲ）（療養型のみ）"</formula1>
    </dataValidation>
    <dataValidation type="list" allowBlank="1" showInputMessage="1" showErrorMessage="1" sqref="D41:E41">
      <formula1>"通常規模型通所介護,大規模型通所介護（Ⅰ）,大規模型通所介護（Ⅱ）"</formula1>
    </dataValidation>
    <dataValidation operator="greaterThanOrEqual" allowBlank="1" showInputMessage="1" showErrorMessage="1" imeMode="off" sqref="E27:E40"/>
    <dataValidation type="list" allowBlank="1" showInputMessage="1" showErrorMessage="1" sqref="D43:E43">
      <formula1>"算定なし,介護職員処遇改善加算 Ⅰ,介護職員処遇改善加算 Ⅱ,介護職員処遇改善加算 Ⅲ,介護職員処遇改善加算 Ⅳ,介護職員処遇改善加算 Ⅴ"</formula1>
    </dataValidation>
    <dataValidation type="list" allowBlank="1" showInputMessage="1" showErrorMessage="1" sqref="D44:E44">
      <formula1>"算定なし,介護職員等特定処遇改善加算 Ⅰ,介護職員等特定処遇改善加算 Ⅱ,"</formula1>
    </dataValidation>
  </dataValidations>
  <printOptions/>
  <pageMargins left="0.984251968503937" right="0.5118110236220472" top="1.3385826771653544" bottom="0.7480314960629921" header="0.5118110236220472" footer="0.31496062992125984"/>
  <pageSetup horizontalDpi="600" verticalDpi="600" orientation="portrait" paperSize="9" r:id="rId1"/>
  <headerFooter>
    <oddHeader>&amp;C&amp;"-,太字"&amp;16&amp;KC00000この画面は利用者への配布等は行いません。（入力内容の確認等に使用する場合のみ印刷してください。）</oddHeader>
  </headerFooter>
</worksheet>
</file>

<file path=xl/worksheets/sheet2.xml><?xml version="1.0" encoding="utf-8"?>
<worksheet xmlns="http://schemas.openxmlformats.org/spreadsheetml/2006/main" xmlns:r="http://schemas.openxmlformats.org/officeDocument/2006/relationships">
  <sheetPr>
    <tabColor rgb="FFFF66FF"/>
  </sheetPr>
  <dimension ref="A1:AS330"/>
  <sheetViews>
    <sheetView showGridLines="0" tabSelected="1" view="pageBreakPreview" zoomScale="80" zoomScaleNormal="85" zoomScaleSheetLayoutView="80" zoomScalePageLayoutView="0" workbookViewId="0" topLeftCell="A1">
      <selection activeCell="V300" sqref="V300"/>
    </sheetView>
  </sheetViews>
  <sheetFormatPr defaultColWidth="9.00390625" defaultRowHeight="15"/>
  <cols>
    <col min="1" max="1" width="3.421875" style="20" customWidth="1"/>
    <col min="2" max="5" width="4.57421875" style="20" customWidth="1"/>
    <col min="6" max="7" width="4.7109375" style="20" customWidth="1"/>
    <col min="8" max="8" width="2.57421875" style="20" customWidth="1"/>
    <col min="9" max="9" width="4.7109375" style="20" customWidth="1"/>
    <col min="10" max="10" width="3.57421875" style="20" customWidth="1"/>
    <col min="11" max="11" width="4.8515625" style="20" customWidth="1"/>
    <col min="12" max="12" width="2.57421875" style="20" customWidth="1"/>
    <col min="13" max="13" width="5.57421875" style="20" customWidth="1"/>
    <col min="14" max="14" width="5.140625" style="20" customWidth="1"/>
    <col min="15" max="15" width="3.00390625" style="20" customWidth="1"/>
    <col min="16" max="16" width="2.421875" style="20" customWidth="1"/>
    <col min="17" max="17" width="4.00390625" style="20" customWidth="1"/>
    <col min="18" max="18" width="4.28125" style="20" customWidth="1"/>
    <col min="19" max="19" width="6.421875" style="20" customWidth="1"/>
    <col min="20" max="20" width="8.57421875" style="130" customWidth="1"/>
    <col min="21" max="21" width="6.421875" style="130" customWidth="1"/>
    <col min="22" max="24" width="4.8515625" style="130" customWidth="1"/>
    <col min="25" max="38" width="6.421875" style="130" customWidth="1"/>
    <col min="39" max="40" width="4.8515625" style="131" customWidth="1"/>
    <col min="41" max="45" width="4.8515625" style="20" customWidth="1"/>
    <col min="46" max="16384" width="9.00390625" style="20" customWidth="1"/>
  </cols>
  <sheetData>
    <row r="1" spans="1:24" ht="24.75" customHeight="1">
      <c r="A1" s="55"/>
      <c r="B1" s="808" t="s">
        <v>91</v>
      </c>
      <c r="C1" s="808"/>
      <c r="D1" s="808"/>
      <c r="E1" s="808"/>
      <c r="F1" s="808"/>
      <c r="G1" s="808"/>
      <c r="H1" s="55"/>
      <c r="I1" s="56" t="s">
        <v>271</v>
      </c>
      <c r="T1" s="146"/>
      <c r="U1" s="146"/>
      <c r="V1" s="146"/>
      <c r="W1" s="146"/>
      <c r="X1" s="146"/>
    </row>
    <row r="2" spans="1:24" ht="12" customHeight="1">
      <c r="A2" s="21"/>
      <c r="T2" s="146"/>
      <c r="U2" s="146"/>
      <c r="V2" s="146"/>
      <c r="W2" s="146"/>
      <c r="X2" s="146"/>
    </row>
    <row r="3" spans="1:40" ht="60" customHeight="1">
      <c r="A3" s="876" t="s">
        <v>519</v>
      </c>
      <c r="B3" s="876"/>
      <c r="C3" s="876"/>
      <c r="D3" s="876"/>
      <c r="E3" s="876"/>
      <c r="F3" s="876"/>
      <c r="G3" s="876"/>
      <c r="H3" s="876"/>
      <c r="I3" s="876"/>
      <c r="J3" s="876"/>
      <c r="K3" s="876"/>
      <c r="L3" s="876"/>
      <c r="M3" s="876"/>
      <c r="N3" s="876"/>
      <c r="O3" s="876"/>
      <c r="P3" s="876"/>
      <c r="Q3" s="876"/>
      <c r="R3" s="876"/>
      <c r="S3" s="876"/>
      <c r="T3" s="876"/>
      <c r="U3" s="244"/>
      <c r="V3" s="244"/>
      <c r="W3" s="244"/>
      <c r="X3" s="244"/>
      <c r="Y3" s="41"/>
      <c r="Z3" s="41"/>
      <c r="AA3" s="41"/>
      <c r="AB3" s="41"/>
      <c r="AC3" s="41"/>
      <c r="AD3" s="41"/>
      <c r="AE3" s="41"/>
      <c r="AF3" s="41"/>
      <c r="AG3" s="41"/>
      <c r="AH3" s="41"/>
      <c r="AI3" s="41"/>
      <c r="AJ3" s="41"/>
      <c r="AK3" s="41"/>
      <c r="AL3" s="41"/>
      <c r="AM3" s="41"/>
      <c r="AN3" s="20"/>
    </row>
    <row r="4" spans="1:40" ht="9.75" customHeight="1">
      <c r="A4" s="21"/>
      <c r="T4" s="20"/>
      <c r="U4" s="20"/>
      <c r="V4" s="20"/>
      <c r="W4" s="20"/>
      <c r="X4" s="20"/>
      <c r="Y4" s="41"/>
      <c r="Z4" s="41"/>
      <c r="AA4" s="41"/>
      <c r="AB4" s="41"/>
      <c r="AC4" s="41"/>
      <c r="AD4" s="41"/>
      <c r="AE4" s="41"/>
      <c r="AF4" s="41"/>
      <c r="AG4" s="41"/>
      <c r="AH4" s="41"/>
      <c r="AI4" s="41"/>
      <c r="AJ4" s="41"/>
      <c r="AK4" s="41"/>
      <c r="AL4" s="41"/>
      <c r="AM4" s="41"/>
      <c r="AN4" s="20"/>
    </row>
    <row r="5" spans="1:40" ht="85.5" customHeight="1">
      <c r="A5" s="877" t="s">
        <v>520</v>
      </c>
      <c r="B5" s="878"/>
      <c r="C5" s="878"/>
      <c r="D5" s="878"/>
      <c r="E5" s="878"/>
      <c r="F5" s="878"/>
      <c r="G5" s="878"/>
      <c r="H5" s="878"/>
      <c r="I5" s="878"/>
      <c r="J5" s="878"/>
      <c r="K5" s="878"/>
      <c r="L5" s="878"/>
      <c r="M5" s="878"/>
      <c r="N5" s="878"/>
      <c r="O5" s="878"/>
      <c r="P5" s="878"/>
      <c r="Q5" s="878"/>
      <c r="R5" s="878"/>
      <c r="S5" s="878"/>
      <c r="T5" s="879"/>
      <c r="U5" s="276"/>
      <c r="V5" s="276"/>
      <c r="W5" s="276"/>
      <c r="X5" s="276"/>
      <c r="Y5" s="41"/>
      <c r="Z5" s="41"/>
      <c r="AA5" s="41"/>
      <c r="AB5" s="41"/>
      <c r="AC5" s="41"/>
      <c r="AD5" s="41"/>
      <c r="AE5" s="41"/>
      <c r="AF5" s="41"/>
      <c r="AG5" s="41"/>
      <c r="AH5" s="41"/>
      <c r="AI5" s="41"/>
      <c r="AJ5" s="41"/>
      <c r="AK5" s="41"/>
      <c r="AL5" s="41"/>
      <c r="AM5" s="41"/>
      <c r="AN5" s="20"/>
    </row>
    <row r="6" spans="1:40" ht="9.75" customHeight="1">
      <c r="A6" s="21"/>
      <c r="T6" s="20"/>
      <c r="U6" s="20"/>
      <c r="V6" s="20"/>
      <c r="W6" s="20"/>
      <c r="X6" s="20"/>
      <c r="Y6" s="41"/>
      <c r="Z6" s="41"/>
      <c r="AA6" s="41"/>
      <c r="AB6" s="41"/>
      <c r="AC6" s="41"/>
      <c r="AD6" s="41"/>
      <c r="AE6" s="41"/>
      <c r="AF6" s="41"/>
      <c r="AG6" s="41"/>
      <c r="AH6" s="41"/>
      <c r="AI6" s="41"/>
      <c r="AJ6" s="41"/>
      <c r="AK6" s="41"/>
      <c r="AL6" s="41"/>
      <c r="AM6" s="41"/>
      <c r="AN6" s="20"/>
    </row>
    <row r="7" spans="1:40" ht="20.25">
      <c r="A7" s="40" t="s">
        <v>518</v>
      </c>
      <c r="T7" s="20"/>
      <c r="U7" s="20"/>
      <c r="V7" s="20"/>
      <c r="W7" s="20"/>
      <c r="X7" s="20"/>
      <c r="Y7" s="41"/>
      <c r="Z7" s="41"/>
      <c r="AA7" s="41"/>
      <c r="AB7" s="41"/>
      <c r="AC7" s="41"/>
      <c r="AD7" s="41"/>
      <c r="AE7" s="41"/>
      <c r="AF7" s="41"/>
      <c r="AG7" s="41"/>
      <c r="AH7" s="41"/>
      <c r="AI7" s="41"/>
      <c r="AJ7" s="41"/>
      <c r="AK7" s="41"/>
      <c r="AL7" s="41"/>
      <c r="AM7" s="41"/>
      <c r="AN7" s="20"/>
    </row>
    <row r="8" spans="1:40" ht="24" customHeight="1">
      <c r="A8" s="759" t="s">
        <v>458</v>
      </c>
      <c r="B8" s="760"/>
      <c r="C8" s="760"/>
      <c r="D8" s="760"/>
      <c r="E8" s="856" t="str">
        <f>'基本情報入力'!$D$10</f>
        <v>株式会社○○○○</v>
      </c>
      <c r="F8" s="860"/>
      <c r="G8" s="860"/>
      <c r="H8" s="860"/>
      <c r="I8" s="860"/>
      <c r="J8" s="860"/>
      <c r="K8" s="860"/>
      <c r="L8" s="860"/>
      <c r="M8" s="860"/>
      <c r="N8" s="860"/>
      <c r="O8" s="860"/>
      <c r="P8" s="860"/>
      <c r="Q8" s="860"/>
      <c r="R8" s="860"/>
      <c r="S8" s="860"/>
      <c r="T8" s="861"/>
      <c r="U8" s="277"/>
      <c r="V8" s="277"/>
      <c r="W8" s="277"/>
      <c r="X8" s="277"/>
      <c r="Y8" s="41"/>
      <c r="Z8" s="864" t="s">
        <v>459</v>
      </c>
      <c r="AA8" s="864"/>
      <c r="AB8" s="864"/>
      <c r="AC8" s="864"/>
      <c r="AD8" s="864"/>
      <c r="AE8" s="864"/>
      <c r="AF8" s="864"/>
      <c r="AG8" s="864"/>
      <c r="AH8" s="864"/>
      <c r="AI8" s="864"/>
      <c r="AJ8" s="864"/>
      <c r="AK8" s="864"/>
      <c r="AL8" s="864"/>
      <c r="AM8" s="864"/>
      <c r="AN8" s="20"/>
    </row>
    <row r="9" spans="1:40" ht="24" customHeight="1">
      <c r="A9" s="761" t="s">
        <v>460</v>
      </c>
      <c r="B9" s="762"/>
      <c r="C9" s="762"/>
      <c r="D9" s="762"/>
      <c r="E9" s="810" t="str">
        <f>'基本情報入力'!$D$11</f>
        <v>代表取締役　□□　□□□</v>
      </c>
      <c r="F9" s="811"/>
      <c r="G9" s="811"/>
      <c r="H9" s="811"/>
      <c r="I9" s="811"/>
      <c r="J9" s="811"/>
      <c r="K9" s="811"/>
      <c r="L9" s="811"/>
      <c r="M9" s="811"/>
      <c r="N9" s="811"/>
      <c r="O9" s="811"/>
      <c r="P9" s="811"/>
      <c r="Q9" s="811"/>
      <c r="R9" s="811"/>
      <c r="S9" s="811"/>
      <c r="T9" s="812"/>
      <c r="U9" s="277"/>
      <c r="V9" s="277"/>
      <c r="W9" s="277"/>
      <c r="X9" s="277"/>
      <c r="Y9" s="41"/>
      <c r="Z9" s="864"/>
      <c r="AA9" s="864"/>
      <c r="AB9" s="864"/>
      <c r="AC9" s="864"/>
      <c r="AD9" s="864"/>
      <c r="AE9" s="864"/>
      <c r="AF9" s="864"/>
      <c r="AG9" s="864"/>
      <c r="AH9" s="864"/>
      <c r="AI9" s="864"/>
      <c r="AJ9" s="864"/>
      <c r="AK9" s="864"/>
      <c r="AL9" s="864"/>
      <c r="AM9" s="864"/>
      <c r="AN9" s="20"/>
    </row>
    <row r="10" spans="1:40" ht="24" customHeight="1">
      <c r="A10" s="761" t="s">
        <v>18</v>
      </c>
      <c r="B10" s="762"/>
      <c r="C10" s="762"/>
      <c r="D10" s="762"/>
      <c r="E10" s="810" t="str">
        <f>'基本情報入力'!$D$12</f>
        <v>大阪府大阪市○区○○－○○</v>
      </c>
      <c r="F10" s="811"/>
      <c r="G10" s="811"/>
      <c r="H10" s="811"/>
      <c r="I10" s="811"/>
      <c r="J10" s="811"/>
      <c r="K10" s="811"/>
      <c r="L10" s="811"/>
      <c r="M10" s="811"/>
      <c r="N10" s="811"/>
      <c r="O10" s="811"/>
      <c r="P10" s="811"/>
      <c r="Q10" s="811"/>
      <c r="R10" s="811"/>
      <c r="S10" s="811"/>
      <c r="T10" s="812"/>
      <c r="U10" s="277"/>
      <c r="V10" s="277"/>
      <c r="W10" s="277"/>
      <c r="X10" s="277"/>
      <c r="Y10" s="41"/>
      <c r="Z10" s="864"/>
      <c r="AA10" s="864"/>
      <c r="AB10" s="864"/>
      <c r="AC10" s="864"/>
      <c r="AD10" s="864"/>
      <c r="AE10" s="864"/>
      <c r="AF10" s="864"/>
      <c r="AG10" s="864"/>
      <c r="AH10" s="864"/>
      <c r="AI10" s="864"/>
      <c r="AJ10" s="864"/>
      <c r="AK10" s="864"/>
      <c r="AL10" s="864"/>
      <c r="AM10" s="864"/>
      <c r="AN10" s="20"/>
    </row>
    <row r="11" spans="1:40" ht="33.75" customHeight="1">
      <c r="A11" s="761" t="s">
        <v>461</v>
      </c>
      <c r="B11" s="762"/>
      <c r="C11" s="762"/>
      <c r="D11" s="762"/>
      <c r="E11" s="865" t="str">
        <f>'基本情報入力'!$D$13</f>
        <v>（介護事業部）TEL：０６-００００-００００
　　　　　　　FAX：０６-００００-００００</v>
      </c>
      <c r="F11" s="866"/>
      <c r="G11" s="866"/>
      <c r="H11" s="866"/>
      <c r="I11" s="866"/>
      <c r="J11" s="866"/>
      <c r="K11" s="866"/>
      <c r="L11" s="866"/>
      <c r="M11" s="866"/>
      <c r="N11" s="866"/>
      <c r="O11" s="866"/>
      <c r="P11" s="866"/>
      <c r="Q11" s="866"/>
      <c r="R11" s="866"/>
      <c r="S11" s="866"/>
      <c r="T11" s="867"/>
      <c r="U11" s="278"/>
      <c r="V11" s="278"/>
      <c r="W11" s="278"/>
      <c r="X11" s="278"/>
      <c r="Y11" s="41"/>
      <c r="Z11" s="864"/>
      <c r="AA11" s="864"/>
      <c r="AB11" s="864"/>
      <c r="AC11" s="864"/>
      <c r="AD11" s="864"/>
      <c r="AE11" s="864"/>
      <c r="AF11" s="864"/>
      <c r="AG11" s="864"/>
      <c r="AH11" s="864"/>
      <c r="AI11" s="864"/>
      <c r="AJ11" s="864"/>
      <c r="AK11" s="864"/>
      <c r="AL11" s="864"/>
      <c r="AM11" s="864"/>
      <c r="AN11" s="20"/>
    </row>
    <row r="12" spans="1:40" ht="21" customHeight="1">
      <c r="A12" s="763" t="s">
        <v>19</v>
      </c>
      <c r="B12" s="764"/>
      <c r="C12" s="764"/>
      <c r="D12" s="764"/>
      <c r="E12" s="868">
        <f>'基本情報入力'!$D$14</f>
        <v>40909</v>
      </c>
      <c r="F12" s="869"/>
      <c r="G12" s="869"/>
      <c r="H12" s="869"/>
      <c r="I12" s="869"/>
      <c r="J12" s="869"/>
      <c r="K12" s="869"/>
      <c r="L12" s="869"/>
      <c r="M12" s="869"/>
      <c r="N12" s="869"/>
      <c r="O12" s="869"/>
      <c r="P12" s="869"/>
      <c r="Q12" s="869"/>
      <c r="R12" s="869"/>
      <c r="S12" s="869"/>
      <c r="T12" s="870"/>
      <c r="U12" s="279"/>
      <c r="V12" s="279"/>
      <c r="W12" s="279"/>
      <c r="X12" s="279"/>
      <c r="Y12" s="41"/>
      <c r="Z12" s="864"/>
      <c r="AA12" s="864"/>
      <c r="AB12" s="864"/>
      <c r="AC12" s="864"/>
      <c r="AD12" s="864"/>
      <c r="AE12" s="864"/>
      <c r="AF12" s="864"/>
      <c r="AG12" s="864"/>
      <c r="AH12" s="864"/>
      <c r="AI12" s="864"/>
      <c r="AJ12" s="864"/>
      <c r="AK12" s="864"/>
      <c r="AL12" s="864"/>
      <c r="AM12" s="864"/>
      <c r="AN12" s="20"/>
    </row>
    <row r="13" spans="1:24" ht="9.75" customHeight="1">
      <c r="A13" s="21"/>
      <c r="T13" s="146"/>
      <c r="U13" s="146"/>
      <c r="V13" s="146"/>
      <c r="W13" s="146"/>
      <c r="X13" s="146"/>
    </row>
    <row r="14" spans="1:40" ht="20.25">
      <c r="A14" s="40" t="s">
        <v>502</v>
      </c>
      <c r="T14" s="20"/>
      <c r="U14" s="20"/>
      <c r="V14" s="20"/>
      <c r="W14" s="20"/>
      <c r="X14" s="20"/>
      <c r="Y14" s="41"/>
      <c r="Z14" s="41"/>
      <c r="AA14" s="41"/>
      <c r="AB14" s="41"/>
      <c r="AC14" s="41"/>
      <c r="AD14" s="41"/>
      <c r="AE14" s="41"/>
      <c r="AF14" s="41"/>
      <c r="AG14" s="41"/>
      <c r="AH14" s="41"/>
      <c r="AI14" s="41"/>
      <c r="AJ14" s="41"/>
      <c r="AK14" s="41"/>
      <c r="AL14" s="41"/>
      <c r="AM14" s="41"/>
      <c r="AN14" s="20"/>
    </row>
    <row r="15" spans="1:40" ht="20.25">
      <c r="A15" s="43" t="s">
        <v>20</v>
      </c>
      <c r="T15" s="20"/>
      <c r="U15" s="20"/>
      <c r="V15" s="20"/>
      <c r="W15" s="20"/>
      <c r="X15" s="20"/>
      <c r="Y15" s="41"/>
      <c r="Z15" s="41"/>
      <c r="AA15" s="41"/>
      <c r="AB15" s="41"/>
      <c r="AC15" s="41"/>
      <c r="AD15" s="41"/>
      <c r="AE15" s="41"/>
      <c r="AF15" s="41"/>
      <c r="AG15" s="41"/>
      <c r="AH15" s="41"/>
      <c r="AI15" s="41"/>
      <c r="AJ15" s="41"/>
      <c r="AK15" s="41"/>
      <c r="AL15" s="41"/>
      <c r="AM15" s="41"/>
      <c r="AN15" s="20"/>
    </row>
    <row r="16" spans="1:40" ht="24" customHeight="1">
      <c r="A16" s="765" t="s">
        <v>462</v>
      </c>
      <c r="B16" s="766"/>
      <c r="C16" s="766"/>
      <c r="D16" s="766"/>
      <c r="E16" s="856" t="str">
        <f>'基本情報入力'!$D$15</f>
        <v>○○デイサービスセンター</v>
      </c>
      <c r="F16" s="860"/>
      <c r="G16" s="860"/>
      <c r="H16" s="860"/>
      <c r="I16" s="860"/>
      <c r="J16" s="860"/>
      <c r="K16" s="860"/>
      <c r="L16" s="860"/>
      <c r="M16" s="860"/>
      <c r="N16" s="860"/>
      <c r="O16" s="860"/>
      <c r="P16" s="860"/>
      <c r="Q16" s="860"/>
      <c r="R16" s="860"/>
      <c r="S16" s="860"/>
      <c r="T16" s="861"/>
      <c r="U16" s="277"/>
      <c r="V16" s="277"/>
      <c r="W16" s="277"/>
      <c r="X16" s="277"/>
      <c r="Y16" s="41"/>
      <c r="Z16" s="41"/>
      <c r="AA16" s="41"/>
      <c r="AB16" s="41"/>
      <c r="AC16" s="41"/>
      <c r="AD16" s="41"/>
      <c r="AE16" s="41"/>
      <c r="AF16" s="41"/>
      <c r="AG16" s="41"/>
      <c r="AH16" s="41"/>
      <c r="AI16" s="41"/>
      <c r="AJ16" s="41"/>
      <c r="AK16" s="41"/>
      <c r="AL16" s="41"/>
      <c r="AM16" s="41"/>
      <c r="AN16" s="20"/>
    </row>
    <row r="17" spans="1:40" ht="21.75" customHeight="1">
      <c r="A17" s="758" t="s">
        <v>463</v>
      </c>
      <c r="B17" s="757"/>
      <c r="C17" s="757"/>
      <c r="D17" s="757"/>
      <c r="E17" s="810" t="str">
        <f>'基本情報入力'!$D$16</f>
        <v>２７７○○○○○○○</v>
      </c>
      <c r="F17" s="811"/>
      <c r="G17" s="811"/>
      <c r="H17" s="811"/>
      <c r="I17" s="811"/>
      <c r="J17" s="811"/>
      <c r="K17" s="811"/>
      <c r="L17" s="811"/>
      <c r="M17" s="811"/>
      <c r="N17" s="811"/>
      <c r="O17" s="811"/>
      <c r="P17" s="811"/>
      <c r="Q17" s="811"/>
      <c r="R17" s="811"/>
      <c r="S17" s="811"/>
      <c r="T17" s="812"/>
      <c r="U17" s="277"/>
      <c r="V17" s="277"/>
      <c r="W17" s="277"/>
      <c r="X17" s="277"/>
      <c r="Y17" s="41"/>
      <c r="Z17" s="41"/>
      <c r="AA17" s="41"/>
      <c r="AB17" s="41"/>
      <c r="AC17" s="41"/>
      <c r="AD17" s="41"/>
      <c r="AE17" s="41"/>
      <c r="AF17" s="41"/>
      <c r="AG17" s="41"/>
      <c r="AH17" s="41"/>
      <c r="AI17" s="41"/>
      <c r="AJ17" s="41"/>
      <c r="AK17" s="41"/>
      <c r="AL17" s="41"/>
      <c r="AM17" s="41"/>
      <c r="AN17" s="20"/>
    </row>
    <row r="18" spans="1:40" ht="27" customHeight="1">
      <c r="A18" s="758" t="s">
        <v>21</v>
      </c>
      <c r="B18" s="757"/>
      <c r="C18" s="757"/>
      <c r="D18" s="757"/>
      <c r="E18" s="810" t="str">
        <f>'基本情報入力'!$D$17</f>
        <v>大阪府富田林市寿町○○－○○</v>
      </c>
      <c r="F18" s="811"/>
      <c r="G18" s="811"/>
      <c r="H18" s="811"/>
      <c r="I18" s="811"/>
      <c r="J18" s="811"/>
      <c r="K18" s="811"/>
      <c r="L18" s="811"/>
      <c r="M18" s="811"/>
      <c r="N18" s="811"/>
      <c r="O18" s="811"/>
      <c r="P18" s="811"/>
      <c r="Q18" s="811"/>
      <c r="R18" s="811"/>
      <c r="S18" s="811"/>
      <c r="T18" s="812"/>
      <c r="U18" s="277"/>
      <c r="V18" s="277"/>
      <c r="W18" s="277"/>
      <c r="X18" s="277"/>
      <c r="Y18" s="41"/>
      <c r="Z18" s="41"/>
      <c r="AA18" s="41"/>
      <c r="AB18" s="41"/>
      <c r="AC18" s="41"/>
      <c r="AD18" s="41"/>
      <c r="AE18" s="41"/>
      <c r="AF18" s="41"/>
      <c r="AG18" s="41"/>
      <c r="AH18" s="41"/>
      <c r="AI18" s="41"/>
      <c r="AJ18" s="41"/>
      <c r="AK18" s="41"/>
      <c r="AL18" s="41"/>
      <c r="AM18" s="41"/>
      <c r="AN18" s="20"/>
    </row>
    <row r="19" spans="1:40" ht="24" customHeight="1">
      <c r="A19" s="758" t="s">
        <v>464</v>
      </c>
      <c r="B19" s="757"/>
      <c r="C19" s="757"/>
      <c r="D19" s="757"/>
      <c r="E19" s="747" t="str">
        <f>'基本情報入力'!$D$18</f>
        <v>０７２１-２０-１１９９</v>
      </c>
      <c r="F19" s="747"/>
      <c r="G19" s="747"/>
      <c r="H19" s="747"/>
      <c r="I19" s="747"/>
      <c r="J19" s="747"/>
      <c r="K19" s="757" t="s">
        <v>465</v>
      </c>
      <c r="L19" s="757"/>
      <c r="M19" s="810" t="str">
        <f>'基本情報入力'!$D$19</f>
        <v>０７２１-２０-１２０２</v>
      </c>
      <c r="N19" s="811"/>
      <c r="O19" s="811"/>
      <c r="P19" s="811"/>
      <c r="Q19" s="811"/>
      <c r="R19" s="811"/>
      <c r="S19" s="811"/>
      <c r="T19" s="812"/>
      <c r="U19" s="277"/>
      <c r="V19" s="277"/>
      <c r="W19" s="277"/>
      <c r="X19" s="277"/>
      <c r="Y19" s="41"/>
      <c r="Z19" s="41"/>
      <c r="AA19" s="41"/>
      <c r="AB19" s="41"/>
      <c r="AC19" s="41"/>
      <c r="AD19" s="41"/>
      <c r="AE19" s="41"/>
      <c r="AF19" s="41"/>
      <c r="AG19" s="41"/>
      <c r="AH19" s="41"/>
      <c r="AI19" s="41"/>
      <c r="AJ19" s="41"/>
      <c r="AK19" s="41"/>
      <c r="AL19" s="41"/>
      <c r="AM19" s="41"/>
      <c r="AN19" s="20"/>
    </row>
    <row r="20" spans="1:40" ht="24" customHeight="1">
      <c r="A20" s="748" t="s">
        <v>466</v>
      </c>
      <c r="B20" s="749"/>
      <c r="C20" s="749"/>
      <c r="D20" s="749"/>
      <c r="E20" s="784" t="str">
        <f>'基本情報入力'!$D$20</f>
        <v>富田林市、河内長野市、大阪狭山市、太子町、河南町、千早赤阪村</v>
      </c>
      <c r="F20" s="785"/>
      <c r="G20" s="785"/>
      <c r="H20" s="785"/>
      <c r="I20" s="785"/>
      <c r="J20" s="785"/>
      <c r="K20" s="785"/>
      <c r="L20" s="785"/>
      <c r="M20" s="785"/>
      <c r="N20" s="785"/>
      <c r="O20" s="785"/>
      <c r="P20" s="785"/>
      <c r="Q20" s="785"/>
      <c r="R20" s="785"/>
      <c r="S20" s="785"/>
      <c r="T20" s="786"/>
      <c r="U20" s="277"/>
      <c r="V20" s="277"/>
      <c r="W20" s="277"/>
      <c r="X20" s="277"/>
      <c r="Y20" s="41"/>
      <c r="Z20" s="41"/>
      <c r="AA20" s="41"/>
      <c r="AB20" s="41"/>
      <c r="AC20" s="41"/>
      <c r="AD20" s="41"/>
      <c r="AE20" s="41"/>
      <c r="AF20" s="41"/>
      <c r="AG20" s="41"/>
      <c r="AH20" s="41"/>
      <c r="AI20" s="41"/>
      <c r="AJ20" s="41"/>
      <c r="AK20" s="41"/>
      <c r="AL20" s="41"/>
      <c r="AM20" s="41"/>
      <c r="AN20" s="20"/>
    </row>
    <row r="21" spans="1:24" ht="9.75" customHeight="1">
      <c r="A21" s="21"/>
      <c r="T21" s="146"/>
      <c r="U21" s="146"/>
      <c r="V21" s="146"/>
      <c r="W21" s="146"/>
      <c r="X21" s="146"/>
    </row>
    <row r="22" spans="1:26" ht="19.5">
      <c r="A22" s="43" t="s">
        <v>22</v>
      </c>
      <c r="T22" s="146"/>
      <c r="U22" s="146"/>
      <c r="V22" s="146"/>
      <c r="W22" s="146"/>
      <c r="X22" s="146"/>
      <c r="Z22" s="132"/>
    </row>
    <row r="23" spans="1:38" ht="104.25" customHeight="1">
      <c r="A23" s="731" t="s">
        <v>23</v>
      </c>
      <c r="B23" s="732"/>
      <c r="C23" s="732"/>
      <c r="D23" s="732"/>
      <c r="E23" s="871" t="s">
        <v>416</v>
      </c>
      <c r="F23" s="872"/>
      <c r="G23" s="872"/>
      <c r="H23" s="872"/>
      <c r="I23" s="872"/>
      <c r="J23" s="872"/>
      <c r="K23" s="872"/>
      <c r="L23" s="872"/>
      <c r="M23" s="872"/>
      <c r="N23" s="872"/>
      <c r="O23" s="872"/>
      <c r="P23" s="872"/>
      <c r="Q23" s="872"/>
      <c r="R23" s="872"/>
      <c r="S23" s="872"/>
      <c r="T23" s="873"/>
      <c r="U23" s="280"/>
      <c r="V23" s="280"/>
      <c r="W23" s="280"/>
      <c r="X23" s="280"/>
      <c r="Y23" s="656" t="s">
        <v>339</v>
      </c>
      <c r="Z23" s="656"/>
      <c r="AA23" s="656"/>
      <c r="AB23" s="656"/>
      <c r="AC23" s="656"/>
      <c r="AD23" s="656"/>
      <c r="AE23" s="656"/>
      <c r="AF23" s="656"/>
      <c r="AG23" s="656"/>
      <c r="AH23" s="656"/>
      <c r="AI23" s="656"/>
      <c r="AJ23" s="656"/>
      <c r="AK23" s="656"/>
      <c r="AL23" s="656"/>
    </row>
    <row r="24" spans="1:38" ht="119.25" customHeight="1">
      <c r="A24" s="729" t="s">
        <v>24</v>
      </c>
      <c r="B24" s="730"/>
      <c r="C24" s="730"/>
      <c r="D24" s="730"/>
      <c r="E24" s="852" t="s">
        <v>415</v>
      </c>
      <c r="F24" s="853"/>
      <c r="G24" s="853"/>
      <c r="H24" s="853"/>
      <c r="I24" s="853"/>
      <c r="J24" s="853"/>
      <c r="K24" s="853"/>
      <c r="L24" s="853"/>
      <c r="M24" s="853"/>
      <c r="N24" s="853"/>
      <c r="O24" s="853"/>
      <c r="P24" s="853"/>
      <c r="Q24" s="853"/>
      <c r="R24" s="853"/>
      <c r="S24" s="853"/>
      <c r="T24" s="854"/>
      <c r="U24" s="280"/>
      <c r="V24" s="280"/>
      <c r="W24" s="280"/>
      <c r="X24" s="280"/>
      <c r="Y24" s="656"/>
      <c r="Z24" s="656"/>
      <c r="AA24" s="656"/>
      <c r="AB24" s="656"/>
      <c r="AC24" s="656"/>
      <c r="AD24" s="656"/>
      <c r="AE24" s="656"/>
      <c r="AF24" s="656"/>
      <c r="AG24" s="656"/>
      <c r="AH24" s="656"/>
      <c r="AI24" s="656"/>
      <c r="AJ24" s="656"/>
      <c r="AK24" s="656"/>
      <c r="AL24" s="656"/>
    </row>
    <row r="25" spans="1:40" ht="20.25">
      <c r="A25" s="43" t="s">
        <v>25</v>
      </c>
      <c r="T25" s="20"/>
      <c r="U25" s="20"/>
      <c r="V25" s="20"/>
      <c r="W25" s="20"/>
      <c r="X25" s="20"/>
      <c r="Y25" s="41"/>
      <c r="Z25" s="41"/>
      <c r="AA25" s="41"/>
      <c r="AB25" s="41"/>
      <c r="AC25" s="41"/>
      <c r="AD25" s="41"/>
      <c r="AE25" s="41"/>
      <c r="AF25" s="41"/>
      <c r="AG25" s="41"/>
      <c r="AH25" s="41"/>
      <c r="AI25" s="41"/>
      <c r="AJ25" s="41"/>
      <c r="AK25" s="41"/>
      <c r="AL25" s="41"/>
      <c r="AM25" s="41"/>
      <c r="AN25" s="20"/>
    </row>
    <row r="26" spans="1:40" ht="26.25" customHeight="1">
      <c r="A26" s="731" t="s">
        <v>26</v>
      </c>
      <c r="B26" s="732"/>
      <c r="C26" s="732"/>
      <c r="D26" s="732"/>
      <c r="E26" s="855" t="str">
        <f>'基本情報入力'!$D$21</f>
        <v>月～金曜日（ただし8/13～8/15・12/30～1/3を除く）</v>
      </c>
      <c r="F26" s="855"/>
      <c r="G26" s="855"/>
      <c r="H26" s="855"/>
      <c r="I26" s="855"/>
      <c r="J26" s="855"/>
      <c r="K26" s="855"/>
      <c r="L26" s="855"/>
      <c r="M26" s="855"/>
      <c r="N26" s="855"/>
      <c r="O26" s="855"/>
      <c r="P26" s="855"/>
      <c r="Q26" s="855"/>
      <c r="R26" s="855"/>
      <c r="S26" s="856"/>
      <c r="T26" s="857"/>
      <c r="U26" s="277"/>
      <c r="V26" s="277"/>
      <c r="W26" s="277"/>
      <c r="X26" s="277"/>
      <c r="Y26" s="41"/>
      <c r="Z26" s="41"/>
      <c r="AA26" s="41"/>
      <c r="AB26" s="41"/>
      <c r="AC26" s="41"/>
      <c r="AD26" s="41"/>
      <c r="AE26" s="41"/>
      <c r="AF26" s="41"/>
      <c r="AG26" s="41"/>
      <c r="AH26" s="41"/>
      <c r="AI26" s="41"/>
      <c r="AJ26" s="41"/>
      <c r="AK26" s="41"/>
      <c r="AL26" s="41"/>
      <c r="AM26" s="41"/>
      <c r="AN26" s="20"/>
    </row>
    <row r="27" spans="1:40" ht="28.5" customHeight="1">
      <c r="A27" s="729" t="s">
        <v>27</v>
      </c>
      <c r="B27" s="730"/>
      <c r="C27" s="730"/>
      <c r="D27" s="730"/>
      <c r="E27" s="858" t="str">
        <f>'基本情報入力'!$D$22</f>
        <v>８：３０～１７：３０</v>
      </c>
      <c r="F27" s="858"/>
      <c r="G27" s="858"/>
      <c r="H27" s="858"/>
      <c r="I27" s="858"/>
      <c r="J27" s="858"/>
      <c r="K27" s="858"/>
      <c r="L27" s="858"/>
      <c r="M27" s="858"/>
      <c r="N27" s="858"/>
      <c r="O27" s="858"/>
      <c r="P27" s="858"/>
      <c r="Q27" s="858"/>
      <c r="R27" s="858"/>
      <c r="S27" s="784"/>
      <c r="T27" s="859"/>
      <c r="U27" s="277"/>
      <c r="V27" s="277"/>
      <c r="W27" s="277"/>
      <c r="X27" s="277"/>
      <c r="Y27" s="41"/>
      <c r="Z27" s="41"/>
      <c r="AA27" s="41"/>
      <c r="AB27" s="41"/>
      <c r="AC27" s="41"/>
      <c r="AD27" s="41"/>
      <c r="AE27" s="41"/>
      <c r="AF27" s="41"/>
      <c r="AG27" s="41"/>
      <c r="AH27" s="41"/>
      <c r="AI27" s="41"/>
      <c r="AJ27" s="41"/>
      <c r="AK27" s="41"/>
      <c r="AL27" s="41"/>
      <c r="AM27" s="41"/>
      <c r="AN27" s="20"/>
    </row>
    <row r="28" spans="1:24" ht="19.5">
      <c r="A28" s="43" t="s">
        <v>399</v>
      </c>
      <c r="T28" s="146"/>
      <c r="U28" s="146"/>
      <c r="V28" s="146"/>
      <c r="W28" s="146"/>
      <c r="X28" s="146"/>
    </row>
    <row r="29" spans="1:24" ht="28.5" customHeight="1">
      <c r="A29" s="731" t="s">
        <v>28</v>
      </c>
      <c r="B29" s="732"/>
      <c r="C29" s="732"/>
      <c r="D29" s="732"/>
      <c r="E29" s="856" t="str">
        <f>'基本情報入力'!$D$23</f>
        <v>月～金曜日（ただし8/13～8/15・12/30～1/3を除く）</v>
      </c>
      <c r="F29" s="860"/>
      <c r="G29" s="860"/>
      <c r="H29" s="860"/>
      <c r="I29" s="860"/>
      <c r="J29" s="860"/>
      <c r="K29" s="860"/>
      <c r="L29" s="860"/>
      <c r="M29" s="860"/>
      <c r="N29" s="860"/>
      <c r="O29" s="860"/>
      <c r="P29" s="860"/>
      <c r="Q29" s="860"/>
      <c r="R29" s="860"/>
      <c r="S29" s="860"/>
      <c r="T29" s="861"/>
      <c r="U29" s="277"/>
      <c r="V29" s="277"/>
      <c r="W29" s="277"/>
      <c r="X29" s="277"/>
    </row>
    <row r="30" spans="1:24" ht="28.5" customHeight="1">
      <c r="A30" s="767" t="s">
        <v>29</v>
      </c>
      <c r="B30" s="768"/>
      <c r="C30" s="768"/>
      <c r="D30" s="768"/>
      <c r="E30" s="810" t="str">
        <f>'基本情報入力'!$D$24</f>
        <v>９：００～１６：３０</v>
      </c>
      <c r="F30" s="811"/>
      <c r="G30" s="811"/>
      <c r="H30" s="811"/>
      <c r="I30" s="811"/>
      <c r="J30" s="811"/>
      <c r="K30" s="811"/>
      <c r="L30" s="811"/>
      <c r="M30" s="811"/>
      <c r="N30" s="811"/>
      <c r="O30" s="811"/>
      <c r="P30" s="811"/>
      <c r="Q30" s="811"/>
      <c r="R30" s="811"/>
      <c r="S30" s="811"/>
      <c r="T30" s="812"/>
      <c r="U30" s="277"/>
      <c r="V30" s="277"/>
      <c r="W30" s="277"/>
      <c r="X30" s="277"/>
    </row>
    <row r="31" spans="1:24" ht="28.5" customHeight="1">
      <c r="A31" s="729" t="s">
        <v>336</v>
      </c>
      <c r="B31" s="730"/>
      <c r="C31" s="730"/>
      <c r="D31" s="730"/>
      <c r="E31" s="784" t="str">
        <f>'基本情報入力'!$D$25</f>
        <v>１６：３０～２１：００</v>
      </c>
      <c r="F31" s="785"/>
      <c r="G31" s="785"/>
      <c r="H31" s="785"/>
      <c r="I31" s="785"/>
      <c r="J31" s="785"/>
      <c r="K31" s="785"/>
      <c r="L31" s="785"/>
      <c r="M31" s="785"/>
      <c r="N31" s="785"/>
      <c r="O31" s="785"/>
      <c r="P31" s="785"/>
      <c r="Q31" s="785"/>
      <c r="R31" s="785"/>
      <c r="S31" s="785"/>
      <c r="T31" s="786"/>
      <c r="U31" s="277"/>
      <c r="V31" s="277"/>
      <c r="W31" s="277"/>
      <c r="X31" s="277"/>
    </row>
    <row r="32" spans="1:24" ht="2.25" customHeight="1">
      <c r="A32" s="21"/>
      <c r="T32" s="146"/>
      <c r="U32" s="146"/>
      <c r="V32" s="146"/>
      <c r="W32" s="146"/>
      <c r="X32" s="146"/>
    </row>
    <row r="33" spans="1:24" ht="21.75" customHeight="1">
      <c r="A33" s="43" t="s">
        <v>30</v>
      </c>
      <c r="T33" s="146"/>
      <c r="U33" s="146"/>
      <c r="V33" s="146"/>
      <c r="W33" s="146"/>
      <c r="X33" s="146"/>
    </row>
    <row r="34" spans="1:24" ht="27" customHeight="1">
      <c r="A34" s="769" t="s">
        <v>144</v>
      </c>
      <c r="B34" s="770"/>
      <c r="C34" s="770"/>
      <c r="D34" s="770"/>
      <c r="E34" s="755" t="str">
        <f>'基本情報入力'!$D$26</f>
        <v>○○　○○○</v>
      </c>
      <c r="F34" s="755"/>
      <c r="G34" s="755"/>
      <c r="H34" s="755"/>
      <c r="I34" s="755"/>
      <c r="J34" s="755"/>
      <c r="K34" s="755"/>
      <c r="L34" s="756"/>
      <c r="M34" s="23"/>
      <c r="N34" s="23"/>
      <c r="O34" s="23"/>
      <c r="P34" s="23"/>
      <c r="Q34" s="23"/>
      <c r="R34" s="23"/>
      <c r="S34" s="23"/>
      <c r="T34" s="146"/>
      <c r="U34" s="146"/>
      <c r="V34" s="146"/>
      <c r="W34" s="146"/>
      <c r="X34" s="146"/>
    </row>
    <row r="35" spans="1:24" ht="6" customHeight="1">
      <c r="A35" s="21"/>
      <c r="T35" s="146"/>
      <c r="U35" s="146"/>
      <c r="V35" s="146"/>
      <c r="W35" s="146"/>
      <c r="X35" s="146"/>
    </row>
    <row r="36" spans="1:25" ht="18.75" customHeight="1">
      <c r="A36" s="753" t="s">
        <v>32</v>
      </c>
      <c r="B36" s="754"/>
      <c r="C36" s="754"/>
      <c r="D36" s="963" t="s">
        <v>482</v>
      </c>
      <c r="E36" s="964"/>
      <c r="F36" s="964"/>
      <c r="G36" s="964"/>
      <c r="H36" s="964"/>
      <c r="I36" s="964"/>
      <c r="J36" s="964"/>
      <c r="K36" s="964"/>
      <c r="L36" s="964"/>
      <c r="M36" s="964"/>
      <c r="N36" s="964"/>
      <c r="O36" s="964"/>
      <c r="P36" s="966"/>
      <c r="Q36" s="963" t="s">
        <v>33</v>
      </c>
      <c r="R36" s="964"/>
      <c r="S36" s="964"/>
      <c r="T36" s="965"/>
      <c r="U36" s="319"/>
      <c r="V36" s="319"/>
      <c r="W36" s="281"/>
      <c r="X36" s="281"/>
      <c r="Y36" s="133" t="s">
        <v>383</v>
      </c>
    </row>
    <row r="37" spans="1:24" ht="137.25" customHeight="1">
      <c r="A37" s="750" t="s">
        <v>31</v>
      </c>
      <c r="B37" s="751"/>
      <c r="C37" s="752"/>
      <c r="D37" s="960" t="s">
        <v>525</v>
      </c>
      <c r="E37" s="961"/>
      <c r="F37" s="961"/>
      <c r="G37" s="961"/>
      <c r="H37" s="961"/>
      <c r="I37" s="961"/>
      <c r="J37" s="961"/>
      <c r="K37" s="961"/>
      <c r="L37" s="961"/>
      <c r="M37" s="961"/>
      <c r="N37" s="961"/>
      <c r="O37" s="961"/>
      <c r="P37" s="962"/>
      <c r="Q37" s="958" t="s">
        <v>88</v>
      </c>
      <c r="R37" s="959"/>
      <c r="S37" s="189">
        <v>1</v>
      </c>
      <c r="T37" s="190" t="s">
        <v>467</v>
      </c>
      <c r="U37" s="282"/>
      <c r="V37" s="282"/>
      <c r="W37" s="282"/>
      <c r="X37" s="282"/>
    </row>
    <row r="38" spans="1:24" ht="37.5" customHeight="1">
      <c r="A38" s="563" t="s">
        <v>349</v>
      </c>
      <c r="B38" s="564"/>
      <c r="C38" s="564"/>
      <c r="D38" s="969" t="s">
        <v>432</v>
      </c>
      <c r="E38" s="970"/>
      <c r="F38" s="970"/>
      <c r="G38" s="970"/>
      <c r="H38" s="970"/>
      <c r="I38" s="970"/>
      <c r="J38" s="970"/>
      <c r="K38" s="970"/>
      <c r="L38" s="970"/>
      <c r="M38" s="970"/>
      <c r="N38" s="970"/>
      <c r="O38" s="970"/>
      <c r="P38" s="971"/>
      <c r="Q38" s="862" t="s">
        <v>88</v>
      </c>
      <c r="R38" s="863"/>
      <c r="S38" s="191">
        <f>'基本情報入力'!$D$27</f>
        <v>1</v>
      </c>
      <c r="T38" s="192" t="s">
        <v>467</v>
      </c>
      <c r="U38" s="283"/>
      <c r="V38" s="283"/>
      <c r="W38" s="283"/>
      <c r="X38" s="283"/>
    </row>
    <row r="39" spans="1:24" ht="12" customHeight="1">
      <c r="A39" s="565"/>
      <c r="B39" s="564"/>
      <c r="C39" s="564"/>
      <c r="D39" s="969"/>
      <c r="E39" s="970"/>
      <c r="F39" s="970"/>
      <c r="G39" s="970"/>
      <c r="H39" s="970"/>
      <c r="I39" s="970"/>
      <c r="J39" s="970"/>
      <c r="K39" s="970"/>
      <c r="L39" s="970"/>
      <c r="M39" s="970"/>
      <c r="N39" s="970"/>
      <c r="O39" s="970"/>
      <c r="P39" s="971"/>
      <c r="Q39" s="193"/>
      <c r="R39" s="131"/>
      <c r="S39" s="194"/>
      <c r="T39" s="178"/>
      <c r="U39" s="284"/>
      <c r="V39" s="284"/>
      <c r="W39" s="284"/>
      <c r="X39" s="284"/>
    </row>
    <row r="40" spans="1:24" ht="37.5" customHeight="1">
      <c r="A40" s="565"/>
      <c r="B40" s="564"/>
      <c r="C40" s="564"/>
      <c r="D40" s="969"/>
      <c r="E40" s="970"/>
      <c r="F40" s="970"/>
      <c r="G40" s="970"/>
      <c r="H40" s="970"/>
      <c r="I40" s="970"/>
      <c r="J40" s="970"/>
      <c r="K40" s="970"/>
      <c r="L40" s="970"/>
      <c r="M40" s="970"/>
      <c r="N40" s="970"/>
      <c r="O40" s="970"/>
      <c r="P40" s="971"/>
      <c r="Q40" s="967" t="s">
        <v>89</v>
      </c>
      <c r="R40" s="968"/>
      <c r="S40" s="195">
        <f>'基本情報入力'!$D$28</f>
        <v>2</v>
      </c>
      <c r="T40" s="196" t="s">
        <v>467</v>
      </c>
      <c r="U40" s="285"/>
      <c r="V40" s="285"/>
      <c r="W40" s="285"/>
      <c r="X40" s="285"/>
    </row>
    <row r="41" spans="1:24" ht="39" customHeight="1">
      <c r="A41" s="563" t="s">
        <v>429</v>
      </c>
      <c r="B41" s="564"/>
      <c r="C41" s="564"/>
      <c r="D41" s="969" t="s">
        <v>344</v>
      </c>
      <c r="E41" s="970"/>
      <c r="F41" s="970"/>
      <c r="G41" s="970"/>
      <c r="H41" s="970"/>
      <c r="I41" s="970"/>
      <c r="J41" s="970"/>
      <c r="K41" s="970"/>
      <c r="L41" s="970"/>
      <c r="M41" s="970"/>
      <c r="N41" s="970"/>
      <c r="O41" s="970"/>
      <c r="P41" s="971"/>
      <c r="Q41" s="862" t="s">
        <v>88</v>
      </c>
      <c r="R41" s="863"/>
      <c r="S41" s="197">
        <f>'基本情報入力'!$D$29</f>
        <v>3</v>
      </c>
      <c r="T41" s="198" t="s">
        <v>467</v>
      </c>
      <c r="U41" s="283"/>
      <c r="V41" s="283"/>
      <c r="W41" s="283"/>
      <c r="X41" s="283"/>
    </row>
    <row r="42" spans="1:24" ht="12" customHeight="1">
      <c r="A42" s="565"/>
      <c r="B42" s="564"/>
      <c r="C42" s="564"/>
      <c r="D42" s="969"/>
      <c r="E42" s="970"/>
      <c r="F42" s="970"/>
      <c r="G42" s="970"/>
      <c r="H42" s="970"/>
      <c r="I42" s="970"/>
      <c r="J42" s="970"/>
      <c r="K42" s="970"/>
      <c r="L42" s="970"/>
      <c r="M42" s="970"/>
      <c r="N42" s="970"/>
      <c r="O42" s="970"/>
      <c r="P42" s="971"/>
      <c r="Q42" s="193"/>
      <c r="R42" s="131"/>
      <c r="S42" s="194"/>
      <c r="T42" s="178"/>
      <c r="U42" s="284"/>
      <c r="V42" s="284"/>
      <c r="W42" s="284"/>
      <c r="X42" s="284"/>
    </row>
    <row r="43" spans="1:24" ht="39" customHeight="1">
      <c r="A43" s="565"/>
      <c r="B43" s="564"/>
      <c r="C43" s="564"/>
      <c r="D43" s="969"/>
      <c r="E43" s="970"/>
      <c r="F43" s="970"/>
      <c r="G43" s="970"/>
      <c r="H43" s="970"/>
      <c r="I43" s="970"/>
      <c r="J43" s="970"/>
      <c r="K43" s="970"/>
      <c r="L43" s="970"/>
      <c r="M43" s="970"/>
      <c r="N43" s="970"/>
      <c r="O43" s="970"/>
      <c r="P43" s="971"/>
      <c r="Q43" s="972" t="s">
        <v>89</v>
      </c>
      <c r="R43" s="973"/>
      <c r="S43" s="199">
        <f>'基本情報入力'!$D$30</f>
        <v>4</v>
      </c>
      <c r="T43" s="200" t="s">
        <v>467</v>
      </c>
      <c r="U43" s="285"/>
      <c r="V43" s="285"/>
      <c r="W43" s="285"/>
      <c r="X43" s="285"/>
    </row>
    <row r="44" spans="1:24" ht="18" customHeight="1">
      <c r="A44" s="563" t="s">
        <v>348</v>
      </c>
      <c r="B44" s="564"/>
      <c r="C44" s="564"/>
      <c r="D44" s="969" t="s">
        <v>385</v>
      </c>
      <c r="E44" s="970"/>
      <c r="F44" s="970"/>
      <c r="G44" s="970"/>
      <c r="H44" s="970"/>
      <c r="I44" s="970"/>
      <c r="J44" s="970"/>
      <c r="K44" s="970"/>
      <c r="L44" s="970"/>
      <c r="M44" s="970"/>
      <c r="N44" s="970"/>
      <c r="O44" s="970"/>
      <c r="P44" s="971"/>
      <c r="Q44" s="862" t="s">
        <v>88</v>
      </c>
      <c r="R44" s="863"/>
      <c r="S44" s="191">
        <f>'基本情報入力'!$D$31</f>
        <v>5</v>
      </c>
      <c r="T44" s="198" t="s">
        <v>467</v>
      </c>
      <c r="U44" s="283"/>
      <c r="V44" s="283"/>
      <c r="W44" s="283"/>
      <c r="X44" s="283"/>
    </row>
    <row r="45" spans="1:24" ht="6" customHeight="1">
      <c r="A45" s="563"/>
      <c r="B45" s="564"/>
      <c r="C45" s="564"/>
      <c r="D45" s="969"/>
      <c r="E45" s="970"/>
      <c r="F45" s="970"/>
      <c r="G45" s="970"/>
      <c r="H45" s="970"/>
      <c r="I45" s="970"/>
      <c r="J45" s="970"/>
      <c r="K45" s="970"/>
      <c r="L45" s="970"/>
      <c r="M45" s="970"/>
      <c r="N45" s="970"/>
      <c r="O45" s="970"/>
      <c r="P45" s="971"/>
      <c r="Q45" s="193"/>
      <c r="R45" s="131"/>
      <c r="S45" s="194"/>
      <c r="T45" s="178"/>
      <c r="U45" s="284"/>
      <c r="V45" s="284"/>
      <c r="W45" s="284"/>
      <c r="X45" s="284"/>
    </row>
    <row r="46" spans="1:24" ht="18" customHeight="1">
      <c r="A46" s="565"/>
      <c r="B46" s="564"/>
      <c r="C46" s="564"/>
      <c r="D46" s="969"/>
      <c r="E46" s="970"/>
      <c r="F46" s="970"/>
      <c r="G46" s="970"/>
      <c r="H46" s="970"/>
      <c r="I46" s="970"/>
      <c r="J46" s="970"/>
      <c r="K46" s="970"/>
      <c r="L46" s="970"/>
      <c r="M46" s="970"/>
      <c r="N46" s="970"/>
      <c r="O46" s="970"/>
      <c r="P46" s="971"/>
      <c r="Q46" s="967" t="s">
        <v>89</v>
      </c>
      <c r="R46" s="968"/>
      <c r="S46" s="199">
        <f>'基本情報入力'!$D$32</f>
        <v>6</v>
      </c>
      <c r="T46" s="200" t="s">
        <v>467</v>
      </c>
      <c r="U46" s="285"/>
      <c r="V46" s="285"/>
      <c r="W46" s="285"/>
      <c r="X46" s="285"/>
    </row>
    <row r="47" spans="1:24" ht="25.5" customHeight="1">
      <c r="A47" s="563" t="s">
        <v>340</v>
      </c>
      <c r="B47" s="564"/>
      <c r="C47" s="564"/>
      <c r="D47" s="969" t="s">
        <v>384</v>
      </c>
      <c r="E47" s="970"/>
      <c r="F47" s="970"/>
      <c r="G47" s="970"/>
      <c r="H47" s="970"/>
      <c r="I47" s="970"/>
      <c r="J47" s="970"/>
      <c r="K47" s="970"/>
      <c r="L47" s="970"/>
      <c r="M47" s="970"/>
      <c r="N47" s="970"/>
      <c r="O47" s="970"/>
      <c r="P47" s="971"/>
      <c r="Q47" s="974" t="s">
        <v>88</v>
      </c>
      <c r="R47" s="975"/>
      <c r="S47" s="197">
        <f>'基本情報入力'!$D$33</f>
        <v>1</v>
      </c>
      <c r="T47" s="198" t="s">
        <v>467</v>
      </c>
      <c r="U47" s="283"/>
      <c r="V47" s="283"/>
      <c r="W47" s="283"/>
      <c r="X47" s="283"/>
    </row>
    <row r="48" spans="1:24" ht="6" customHeight="1">
      <c r="A48" s="565"/>
      <c r="B48" s="564"/>
      <c r="C48" s="564"/>
      <c r="D48" s="969"/>
      <c r="E48" s="970"/>
      <c r="F48" s="970"/>
      <c r="G48" s="970"/>
      <c r="H48" s="970"/>
      <c r="I48" s="970"/>
      <c r="J48" s="970"/>
      <c r="K48" s="970"/>
      <c r="L48" s="970"/>
      <c r="M48" s="970"/>
      <c r="N48" s="970"/>
      <c r="O48" s="970"/>
      <c r="P48" s="971"/>
      <c r="Q48" s="193"/>
      <c r="R48" s="131"/>
      <c r="S48" s="194"/>
      <c r="T48" s="178"/>
      <c r="U48" s="284"/>
      <c r="V48" s="284"/>
      <c r="W48" s="284"/>
      <c r="X48" s="284"/>
    </row>
    <row r="49" spans="1:24" ht="26.25" customHeight="1">
      <c r="A49" s="565"/>
      <c r="B49" s="564"/>
      <c r="C49" s="564"/>
      <c r="D49" s="969"/>
      <c r="E49" s="970"/>
      <c r="F49" s="970"/>
      <c r="G49" s="970"/>
      <c r="H49" s="970"/>
      <c r="I49" s="970"/>
      <c r="J49" s="970"/>
      <c r="K49" s="970"/>
      <c r="L49" s="970"/>
      <c r="M49" s="970"/>
      <c r="N49" s="970"/>
      <c r="O49" s="970"/>
      <c r="P49" s="971"/>
      <c r="Q49" s="972" t="s">
        <v>89</v>
      </c>
      <c r="R49" s="973"/>
      <c r="S49" s="199">
        <f>'基本情報入力'!$D$34</f>
        <v>1</v>
      </c>
      <c r="T49" s="200" t="s">
        <v>467</v>
      </c>
      <c r="U49" s="285"/>
      <c r="V49" s="285"/>
      <c r="W49" s="285"/>
      <c r="X49" s="285"/>
    </row>
    <row r="50" spans="1:24" ht="18.75" customHeight="1">
      <c r="A50" s="566" t="s">
        <v>341</v>
      </c>
      <c r="B50" s="567"/>
      <c r="C50" s="567"/>
      <c r="D50" s="969" t="s">
        <v>345</v>
      </c>
      <c r="E50" s="970"/>
      <c r="F50" s="970"/>
      <c r="G50" s="970"/>
      <c r="H50" s="970"/>
      <c r="I50" s="970"/>
      <c r="J50" s="970"/>
      <c r="K50" s="970"/>
      <c r="L50" s="970"/>
      <c r="M50" s="970"/>
      <c r="N50" s="970"/>
      <c r="O50" s="970"/>
      <c r="P50" s="971"/>
      <c r="Q50" s="976" t="s">
        <v>88</v>
      </c>
      <c r="R50" s="977"/>
      <c r="S50" s="203">
        <f>'基本情報入力'!$D$35</f>
        <v>0</v>
      </c>
      <c r="T50" s="201" t="s">
        <v>467</v>
      </c>
      <c r="U50" s="282"/>
      <c r="V50" s="282"/>
      <c r="W50" s="282"/>
      <c r="X50" s="282"/>
    </row>
    <row r="51" spans="1:24" ht="18.75" customHeight="1">
      <c r="A51" s="568"/>
      <c r="B51" s="567"/>
      <c r="C51" s="567"/>
      <c r="D51" s="969"/>
      <c r="E51" s="970"/>
      <c r="F51" s="970"/>
      <c r="G51" s="970"/>
      <c r="H51" s="970"/>
      <c r="I51" s="970"/>
      <c r="J51" s="970"/>
      <c r="K51" s="970"/>
      <c r="L51" s="970"/>
      <c r="M51" s="970"/>
      <c r="N51" s="970"/>
      <c r="O51" s="970"/>
      <c r="P51" s="971"/>
      <c r="Q51" s="978" t="s">
        <v>89</v>
      </c>
      <c r="R51" s="979"/>
      <c r="S51" s="204">
        <f>'基本情報入力'!$D$36</f>
        <v>0</v>
      </c>
      <c r="T51" s="202" t="s">
        <v>467</v>
      </c>
      <c r="U51" s="282"/>
      <c r="V51" s="282"/>
      <c r="W51" s="282"/>
      <c r="X51" s="282"/>
    </row>
    <row r="52" spans="1:24" ht="18.75" customHeight="1">
      <c r="A52" s="566" t="s">
        <v>342</v>
      </c>
      <c r="B52" s="567"/>
      <c r="C52" s="567"/>
      <c r="D52" s="969" t="s">
        <v>346</v>
      </c>
      <c r="E52" s="970"/>
      <c r="F52" s="970"/>
      <c r="G52" s="970"/>
      <c r="H52" s="970"/>
      <c r="I52" s="970"/>
      <c r="J52" s="970"/>
      <c r="K52" s="970"/>
      <c r="L52" s="970"/>
      <c r="M52" s="970"/>
      <c r="N52" s="970"/>
      <c r="O52" s="970"/>
      <c r="P52" s="971"/>
      <c r="Q52" s="980" t="s">
        <v>88</v>
      </c>
      <c r="R52" s="981"/>
      <c r="S52" s="203">
        <f>'基本情報入力'!$D$37</f>
        <v>0</v>
      </c>
      <c r="T52" s="201" t="s">
        <v>467</v>
      </c>
      <c r="U52" s="282"/>
      <c r="V52" s="282"/>
      <c r="W52" s="282"/>
      <c r="X52" s="282"/>
    </row>
    <row r="53" spans="1:24" ht="18.75" customHeight="1">
      <c r="A53" s="568"/>
      <c r="B53" s="567"/>
      <c r="C53" s="567"/>
      <c r="D53" s="969"/>
      <c r="E53" s="970"/>
      <c r="F53" s="970"/>
      <c r="G53" s="970"/>
      <c r="H53" s="970"/>
      <c r="I53" s="970"/>
      <c r="J53" s="970"/>
      <c r="K53" s="970"/>
      <c r="L53" s="970"/>
      <c r="M53" s="970"/>
      <c r="N53" s="970"/>
      <c r="O53" s="970"/>
      <c r="P53" s="971"/>
      <c r="Q53" s="980" t="s">
        <v>89</v>
      </c>
      <c r="R53" s="981"/>
      <c r="S53" s="204">
        <f>'基本情報入力'!$D$38</f>
        <v>0</v>
      </c>
      <c r="T53" s="202" t="s">
        <v>467</v>
      </c>
      <c r="U53" s="282"/>
      <c r="V53" s="282"/>
      <c r="W53" s="282"/>
      <c r="X53" s="282"/>
    </row>
    <row r="54" spans="1:24" ht="18.75" customHeight="1">
      <c r="A54" s="566" t="s">
        <v>354</v>
      </c>
      <c r="B54" s="567"/>
      <c r="C54" s="567"/>
      <c r="D54" s="969" t="s">
        <v>347</v>
      </c>
      <c r="E54" s="970"/>
      <c r="F54" s="970"/>
      <c r="G54" s="970"/>
      <c r="H54" s="970"/>
      <c r="I54" s="970"/>
      <c r="J54" s="970"/>
      <c r="K54" s="970"/>
      <c r="L54" s="970"/>
      <c r="M54" s="970"/>
      <c r="N54" s="970"/>
      <c r="O54" s="970"/>
      <c r="P54" s="971"/>
      <c r="Q54" s="976" t="s">
        <v>88</v>
      </c>
      <c r="R54" s="977"/>
      <c r="S54" s="203">
        <f>'基本情報入力'!$D$39</f>
        <v>0</v>
      </c>
      <c r="T54" s="201" t="s">
        <v>467</v>
      </c>
      <c r="U54" s="282"/>
      <c r="V54" s="282"/>
      <c r="W54" s="282"/>
      <c r="X54" s="282"/>
    </row>
    <row r="55" spans="1:24" ht="18.75" customHeight="1">
      <c r="A55" s="573"/>
      <c r="B55" s="574"/>
      <c r="C55" s="574"/>
      <c r="D55" s="984"/>
      <c r="E55" s="985"/>
      <c r="F55" s="985"/>
      <c r="G55" s="985"/>
      <c r="H55" s="985"/>
      <c r="I55" s="985"/>
      <c r="J55" s="985"/>
      <c r="K55" s="985"/>
      <c r="L55" s="985"/>
      <c r="M55" s="985"/>
      <c r="N55" s="985"/>
      <c r="O55" s="985"/>
      <c r="P55" s="986"/>
      <c r="Q55" s="982" t="s">
        <v>89</v>
      </c>
      <c r="R55" s="983"/>
      <c r="S55" s="206">
        <f>'基本情報入力'!$D$40</f>
        <v>1</v>
      </c>
      <c r="T55" s="207" t="s">
        <v>467</v>
      </c>
      <c r="U55" s="282"/>
      <c r="V55" s="282"/>
      <c r="W55" s="282"/>
      <c r="X55" s="282"/>
    </row>
    <row r="56" spans="1:24" ht="12.75" customHeight="1">
      <c r="A56" s="208"/>
      <c r="B56" s="208"/>
      <c r="C56" s="208"/>
      <c r="D56" s="103"/>
      <c r="E56" s="103"/>
      <c r="F56" s="103"/>
      <c r="G56" s="103"/>
      <c r="H56" s="103"/>
      <c r="I56" s="103"/>
      <c r="J56" s="103"/>
      <c r="K56" s="103"/>
      <c r="L56" s="103"/>
      <c r="M56" s="103"/>
      <c r="N56" s="103"/>
      <c r="O56" s="103"/>
      <c r="P56" s="103"/>
      <c r="Q56" s="205"/>
      <c r="R56" s="205"/>
      <c r="S56" s="209"/>
      <c r="T56" s="210"/>
      <c r="U56" s="210"/>
      <c r="V56" s="210"/>
      <c r="W56" s="210"/>
      <c r="X56" s="210"/>
    </row>
    <row r="57" spans="1:24" ht="19.5">
      <c r="A57" s="40" t="s">
        <v>34</v>
      </c>
      <c r="T57" s="146"/>
      <c r="U57" s="146"/>
      <c r="V57" s="146"/>
      <c r="W57" s="146"/>
      <c r="X57" s="146"/>
    </row>
    <row r="58" spans="1:24" ht="20.25" thickBot="1">
      <c r="A58" s="43" t="s">
        <v>190</v>
      </c>
      <c r="T58" s="146"/>
      <c r="U58" s="146"/>
      <c r="V58" s="146"/>
      <c r="W58" s="146"/>
      <c r="X58" s="146"/>
    </row>
    <row r="59" spans="1:38" ht="20.25" customHeight="1" thickBot="1">
      <c r="A59" s="996" t="s">
        <v>35</v>
      </c>
      <c r="B59" s="997"/>
      <c r="C59" s="997"/>
      <c r="D59" s="997"/>
      <c r="E59" s="998"/>
      <c r="F59" s="999" t="s">
        <v>36</v>
      </c>
      <c r="G59" s="997"/>
      <c r="H59" s="997"/>
      <c r="I59" s="997"/>
      <c r="J59" s="997"/>
      <c r="K59" s="997"/>
      <c r="L59" s="997"/>
      <c r="M59" s="997"/>
      <c r="N59" s="997"/>
      <c r="O59" s="997"/>
      <c r="P59" s="997"/>
      <c r="Q59" s="997"/>
      <c r="R59" s="997"/>
      <c r="S59" s="997"/>
      <c r="T59" s="1000"/>
      <c r="U59" s="249"/>
      <c r="V59" s="249"/>
      <c r="W59" s="286"/>
      <c r="X59" s="286"/>
      <c r="Z59" s="134"/>
      <c r="AA59" s="134"/>
      <c r="AB59" s="134"/>
      <c r="AC59" s="134"/>
      <c r="AD59" s="134"/>
      <c r="AE59" s="134"/>
      <c r="AF59" s="134"/>
      <c r="AG59" s="134"/>
      <c r="AH59" s="134"/>
      <c r="AI59" s="134"/>
      <c r="AJ59" s="134"/>
      <c r="AK59" s="134"/>
      <c r="AL59" s="134"/>
    </row>
    <row r="60" spans="1:38" ht="180.75" customHeight="1">
      <c r="A60" s="987" t="s">
        <v>503</v>
      </c>
      <c r="B60" s="988"/>
      <c r="C60" s="988"/>
      <c r="D60" s="988"/>
      <c r="E60" s="989"/>
      <c r="F60" s="993" t="s">
        <v>522</v>
      </c>
      <c r="G60" s="994"/>
      <c r="H60" s="994"/>
      <c r="I60" s="994"/>
      <c r="J60" s="994"/>
      <c r="K60" s="994"/>
      <c r="L60" s="994"/>
      <c r="M60" s="994"/>
      <c r="N60" s="994"/>
      <c r="O60" s="994"/>
      <c r="P60" s="994"/>
      <c r="Q60" s="994"/>
      <c r="R60" s="994"/>
      <c r="S60" s="994"/>
      <c r="T60" s="995"/>
      <c r="U60" s="287"/>
      <c r="V60" s="287"/>
      <c r="W60" s="287"/>
      <c r="X60" s="287"/>
      <c r="Y60" s="656" t="s">
        <v>435</v>
      </c>
      <c r="Z60" s="656"/>
      <c r="AA60" s="656"/>
      <c r="AB60" s="656"/>
      <c r="AC60" s="656"/>
      <c r="AD60" s="656"/>
      <c r="AE60" s="656"/>
      <c r="AF60" s="656"/>
      <c r="AG60" s="656"/>
      <c r="AH60" s="656"/>
      <c r="AI60" s="656"/>
      <c r="AJ60" s="656"/>
      <c r="AK60" s="656"/>
      <c r="AL60" s="656"/>
    </row>
    <row r="61" spans="1:38" ht="86.25" customHeight="1">
      <c r="A61" s="990" t="s">
        <v>316</v>
      </c>
      <c r="B61" s="991"/>
      <c r="C61" s="991"/>
      <c r="D61" s="991"/>
      <c r="E61" s="992"/>
      <c r="F61" s="516" t="s">
        <v>483</v>
      </c>
      <c r="G61" s="517"/>
      <c r="H61" s="517"/>
      <c r="I61" s="517"/>
      <c r="J61" s="517"/>
      <c r="K61" s="517"/>
      <c r="L61" s="517"/>
      <c r="M61" s="517"/>
      <c r="N61" s="517"/>
      <c r="O61" s="517"/>
      <c r="P61" s="517"/>
      <c r="Q61" s="517"/>
      <c r="R61" s="517"/>
      <c r="S61" s="517"/>
      <c r="T61" s="518"/>
      <c r="U61" s="287"/>
      <c r="V61" s="287"/>
      <c r="W61" s="287"/>
      <c r="X61" s="287"/>
      <c r="Y61" s="134"/>
      <c r="Z61" s="134"/>
      <c r="AA61" s="134"/>
      <c r="AB61" s="134"/>
      <c r="AC61" s="134"/>
      <c r="AD61" s="134"/>
      <c r="AE61" s="134"/>
      <c r="AF61" s="134"/>
      <c r="AG61" s="134"/>
      <c r="AH61" s="134"/>
      <c r="AI61" s="134"/>
      <c r="AJ61" s="134"/>
      <c r="AK61" s="134"/>
      <c r="AL61" s="134"/>
    </row>
    <row r="62" spans="1:38" ht="56.25" customHeight="1">
      <c r="A62" s="745" t="s">
        <v>317</v>
      </c>
      <c r="B62" s="733" t="s">
        <v>37</v>
      </c>
      <c r="C62" s="733"/>
      <c r="D62" s="733"/>
      <c r="E62" s="733"/>
      <c r="F62" s="516" t="s">
        <v>468</v>
      </c>
      <c r="G62" s="517"/>
      <c r="H62" s="517"/>
      <c r="I62" s="517"/>
      <c r="J62" s="517"/>
      <c r="K62" s="517"/>
      <c r="L62" s="517"/>
      <c r="M62" s="517"/>
      <c r="N62" s="517"/>
      <c r="O62" s="517"/>
      <c r="P62" s="517"/>
      <c r="Q62" s="517"/>
      <c r="R62" s="517"/>
      <c r="S62" s="517"/>
      <c r="T62" s="518"/>
      <c r="U62" s="287"/>
      <c r="V62" s="287"/>
      <c r="W62" s="287"/>
      <c r="X62" s="287"/>
      <c r="Y62" s="134"/>
      <c r="Z62" s="134"/>
      <c r="AA62" s="134"/>
      <c r="AB62" s="134"/>
      <c r="AC62" s="134"/>
      <c r="AD62" s="134"/>
      <c r="AE62" s="134"/>
      <c r="AF62" s="134"/>
      <c r="AG62" s="134"/>
      <c r="AH62" s="134"/>
      <c r="AI62" s="134"/>
      <c r="AJ62" s="134"/>
      <c r="AK62" s="134"/>
      <c r="AL62" s="134"/>
    </row>
    <row r="63" spans="1:24" ht="48" customHeight="1">
      <c r="A63" s="745"/>
      <c r="B63" s="733" t="s">
        <v>38</v>
      </c>
      <c r="C63" s="733"/>
      <c r="D63" s="733"/>
      <c r="E63" s="733"/>
      <c r="F63" s="734" t="s">
        <v>151</v>
      </c>
      <c r="G63" s="735"/>
      <c r="H63" s="735"/>
      <c r="I63" s="735"/>
      <c r="J63" s="735"/>
      <c r="K63" s="735"/>
      <c r="L63" s="735"/>
      <c r="M63" s="735"/>
      <c r="N63" s="735"/>
      <c r="O63" s="735"/>
      <c r="P63" s="735"/>
      <c r="Q63" s="735"/>
      <c r="R63" s="735"/>
      <c r="S63" s="735"/>
      <c r="T63" s="736"/>
      <c r="U63" s="288"/>
      <c r="V63" s="288"/>
      <c r="W63" s="288"/>
      <c r="X63" s="288"/>
    </row>
    <row r="64" spans="1:24" ht="33" customHeight="1">
      <c r="A64" s="745"/>
      <c r="B64" s="733" t="s">
        <v>39</v>
      </c>
      <c r="C64" s="733"/>
      <c r="D64" s="733"/>
      <c r="E64" s="733"/>
      <c r="F64" s="734" t="s">
        <v>152</v>
      </c>
      <c r="G64" s="735"/>
      <c r="H64" s="735"/>
      <c r="I64" s="735"/>
      <c r="J64" s="735"/>
      <c r="K64" s="735"/>
      <c r="L64" s="735"/>
      <c r="M64" s="735"/>
      <c r="N64" s="735"/>
      <c r="O64" s="735"/>
      <c r="P64" s="735"/>
      <c r="Q64" s="735"/>
      <c r="R64" s="735"/>
      <c r="S64" s="735"/>
      <c r="T64" s="736"/>
      <c r="U64" s="288"/>
      <c r="V64" s="288"/>
      <c r="W64" s="288"/>
      <c r="X64" s="288"/>
    </row>
    <row r="65" spans="1:24" ht="33" customHeight="1">
      <c r="A65" s="745"/>
      <c r="B65" s="733" t="s">
        <v>40</v>
      </c>
      <c r="C65" s="733"/>
      <c r="D65" s="733"/>
      <c r="E65" s="733"/>
      <c r="F65" s="516" t="s">
        <v>319</v>
      </c>
      <c r="G65" s="517"/>
      <c r="H65" s="517"/>
      <c r="I65" s="517"/>
      <c r="J65" s="517"/>
      <c r="K65" s="517"/>
      <c r="L65" s="517"/>
      <c r="M65" s="517"/>
      <c r="N65" s="517"/>
      <c r="O65" s="517"/>
      <c r="P65" s="517"/>
      <c r="Q65" s="517"/>
      <c r="R65" s="517"/>
      <c r="S65" s="517"/>
      <c r="T65" s="518"/>
      <c r="U65" s="287"/>
      <c r="V65" s="287"/>
      <c r="W65" s="287"/>
      <c r="X65" s="287"/>
    </row>
    <row r="66" spans="1:24" ht="42.75" customHeight="1">
      <c r="A66" s="745"/>
      <c r="B66" s="733" t="s">
        <v>41</v>
      </c>
      <c r="C66" s="733"/>
      <c r="D66" s="733"/>
      <c r="E66" s="733"/>
      <c r="F66" s="516" t="s">
        <v>356</v>
      </c>
      <c r="G66" s="517"/>
      <c r="H66" s="517"/>
      <c r="I66" s="517"/>
      <c r="J66" s="517"/>
      <c r="K66" s="517"/>
      <c r="L66" s="517"/>
      <c r="M66" s="517"/>
      <c r="N66" s="517"/>
      <c r="O66" s="517"/>
      <c r="P66" s="517"/>
      <c r="Q66" s="517"/>
      <c r="R66" s="517"/>
      <c r="S66" s="517"/>
      <c r="T66" s="518"/>
      <c r="U66" s="287"/>
      <c r="V66" s="287"/>
      <c r="W66" s="287"/>
      <c r="X66" s="287"/>
    </row>
    <row r="67" spans="1:24" ht="41.25" customHeight="1">
      <c r="A67" s="745"/>
      <c r="B67" s="733" t="s">
        <v>42</v>
      </c>
      <c r="C67" s="733"/>
      <c r="D67" s="733"/>
      <c r="E67" s="733"/>
      <c r="F67" s="516" t="s">
        <v>359</v>
      </c>
      <c r="G67" s="517"/>
      <c r="H67" s="517"/>
      <c r="I67" s="517"/>
      <c r="J67" s="517"/>
      <c r="K67" s="517"/>
      <c r="L67" s="517"/>
      <c r="M67" s="517"/>
      <c r="N67" s="517"/>
      <c r="O67" s="517"/>
      <c r="P67" s="517"/>
      <c r="Q67" s="517"/>
      <c r="R67" s="517"/>
      <c r="S67" s="517"/>
      <c r="T67" s="518"/>
      <c r="U67" s="287"/>
      <c r="V67" s="287"/>
      <c r="W67" s="287"/>
      <c r="X67" s="287"/>
    </row>
    <row r="68" spans="1:24" ht="104.25" customHeight="1">
      <c r="A68" s="519" t="s">
        <v>318</v>
      </c>
      <c r="B68" s="520"/>
      <c r="C68" s="520"/>
      <c r="D68" s="520"/>
      <c r="E68" s="520"/>
      <c r="F68" s="570" t="s">
        <v>526</v>
      </c>
      <c r="G68" s="571"/>
      <c r="H68" s="571"/>
      <c r="I68" s="571"/>
      <c r="J68" s="571"/>
      <c r="K68" s="571"/>
      <c r="L68" s="571"/>
      <c r="M68" s="571"/>
      <c r="N68" s="571"/>
      <c r="O68" s="571"/>
      <c r="P68" s="571"/>
      <c r="Q68" s="571"/>
      <c r="R68" s="571"/>
      <c r="S68" s="571"/>
      <c r="T68" s="572"/>
      <c r="U68" s="287"/>
      <c r="V68" s="287"/>
      <c r="W68" s="287"/>
      <c r="X68" s="287"/>
    </row>
    <row r="69" spans="1:24" ht="51" customHeight="1">
      <c r="A69" s="519" t="s">
        <v>355</v>
      </c>
      <c r="B69" s="520"/>
      <c r="C69" s="520"/>
      <c r="D69" s="520"/>
      <c r="E69" s="520"/>
      <c r="F69" s="516" t="s">
        <v>357</v>
      </c>
      <c r="G69" s="517"/>
      <c r="H69" s="517"/>
      <c r="I69" s="517"/>
      <c r="J69" s="517"/>
      <c r="K69" s="517"/>
      <c r="L69" s="517"/>
      <c r="M69" s="517"/>
      <c r="N69" s="517"/>
      <c r="O69" s="517"/>
      <c r="P69" s="517"/>
      <c r="Q69" s="517"/>
      <c r="R69" s="517"/>
      <c r="S69" s="517"/>
      <c r="T69" s="518"/>
      <c r="U69" s="287"/>
      <c r="V69" s="287"/>
      <c r="W69" s="287"/>
      <c r="X69" s="287"/>
    </row>
    <row r="70" spans="1:24" ht="99.75" customHeight="1">
      <c r="A70" s="521" t="s">
        <v>434</v>
      </c>
      <c r="B70" s="773" t="s">
        <v>386</v>
      </c>
      <c r="C70" s="773"/>
      <c r="D70" s="773"/>
      <c r="E70" s="773"/>
      <c r="F70" s="516" t="s">
        <v>485</v>
      </c>
      <c r="G70" s="517"/>
      <c r="H70" s="517"/>
      <c r="I70" s="517"/>
      <c r="J70" s="517"/>
      <c r="K70" s="517"/>
      <c r="L70" s="517"/>
      <c r="M70" s="517"/>
      <c r="N70" s="517"/>
      <c r="O70" s="517"/>
      <c r="P70" s="517"/>
      <c r="Q70" s="517"/>
      <c r="R70" s="517"/>
      <c r="S70" s="517"/>
      <c r="T70" s="518"/>
      <c r="U70" s="287"/>
      <c r="V70" s="287"/>
      <c r="W70" s="287"/>
      <c r="X70" s="287"/>
    </row>
    <row r="71" spans="1:24" ht="104.25" customHeight="1">
      <c r="A71" s="522"/>
      <c r="B71" s="773" t="s">
        <v>334</v>
      </c>
      <c r="C71" s="773"/>
      <c r="D71" s="773"/>
      <c r="E71" s="773"/>
      <c r="F71" s="516" t="s">
        <v>484</v>
      </c>
      <c r="G71" s="517"/>
      <c r="H71" s="517"/>
      <c r="I71" s="517"/>
      <c r="J71" s="517"/>
      <c r="K71" s="517"/>
      <c r="L71" s="517"/>
      <c r="M71" s="517"/>
      <c r="N71" s="517"/>
      <c r="O71" s="517"/>
      <c r="P71" s="517"/>
      <c r="Q71" s="517"/>
      <c r="R71" s="517"/>
      <c r="S71" s="517"/>
      <c r="T71" s="518"/>
      <c r="U71" s="287"/>
      <c r="V71" s="287"/>
      <c r="W71" s="287"/>
      <c r="X71" s="287"/>
    </row>
    <row r="72" spans="1:24" ht="132.75" customHeight="1">
      <c r="A72" s="522"/>
      <c r="B72" s="773" t="s">
        <v>360</v>
      </c>
      <c r="C72" s="773"/>
      <c r="D72" s="773"/>
      <c r="E72" s="773"/>
      <c r="F72" s="516" t="s">
        <v>488</v>
      </c>
      <c r="G72" s="517"/>
      <c r="H72" s="517"/>
      <c r="I72" s="517"/>
      <c r="J72" s="517"/>
      <c r="K72" s="517"/>
      <c r="L72" s="517"/>
      <c r="M72" s="517"/>
      <c r="N72" s="517"/>
      <c r="O72" s="517"/>
      <c r="P72" s="517"/>
      <c r="Q72" s="517"/>
      <c r="R72" s="517"/>
      <c r="S72" s="517"/>
      <c r="T72" s="518"/>
      <c r="U72" s="287"/>
      <c r="V72" s="287"/>
      <c r="W72" s="287"/>
      <c r="X72" s="287"/>
    </row>
    <row r="73" spans="1:24" ht="105" customHeight="1" thickBot="1">
      <c r="A73" s="523"/>
      <c r="B73" s="772" t="s">
        <v>469</v>
      </c>
      <c r="C73" s="772"/>
      <c r="D73" s="772"/>
      <c r="E73" s="772"/>
      <c r="F73" s="575" t="s">
        <v>358</v>
      </c>
      <c r="G73" s="576"/>
      <c r="H73" s="576"/>
      <c r="I73" s="576"/>
      <c r="J73" s="576"/>
      <c r="K73" s="576"/>
      <c r="L73" s="576"/>
      <c r="M73" s="576"/>
      <c r="N73" s="576"/>
      <c r="O73" s="576"/>
      <c r="P73" s="576"/>
      <c r="Q73" s="576"/>
      <c r="R73" s="576"/>
      <c r="S73" s="576"/>
      <c r="T73" s="577"/>
      <c r="U73" s="288"/>
      <c r="V73" s="288"/>
      <c r="W73" s="288"/>
      <c r="X73" s="288"/>
    </row>
    <row r="74" spans="1:24" ht="63" customHeight="1">
      <c r="A74" s="771" t="s">
        <v>361</v>
      </c>
      <c r="B74" s="771"/>
      <c r="C74" s="508" t="s">
        <v>411</v>
      </c>
      <c r="D74" s="508"/>
      <c r="E74" s="508"/>
      <c r="F74" s="508"/>
      <c r="G74" s="508"/>
      <c r="H74" s="508"/>
      <c r="I74" s="508"/>
      <c r="J74" s="508"/>
      <c r="K74" s="508"/>
      <c r="L74" s="508"/>
      <c r="M74" s="508"/>
      <c r="N74" s="508"/>
      <c r="O74" s="508"/>
      <c r="P74" s="508"/>
      <c r="Q74" s="508"/>
      <c r="R74" s="508"/>
      <c r="S74" s="508"/>
      <c r="T74" s="508"/>
      <c r="U74" s="289"/>
      <c r="V74" s="289"/>
      <c r="W74" s="289"/>
      <c r="X74" s="289"/>
    </row>
    <row r="75" spans="1:24" ht="20.25" customHeight="1">
      <c r="A75" s="515" t="s">
        <v>102</v>
      </c>
      <c r="B75" s="515"/>
      <c r="C75" s="515"/>
      <c r="D75" s="515"/>
      <c r="E75" s="515"/>
      <c r="F75" s="515"/>
      <c r="G75" s="515"/>
      <c r="H75" s="515"/>
      <c r="I75" s="515"/>
      <c r="J75" s="515"/>
      <c r="K75" s="515"/>
      <c r="L75" s="515"/>
      <c r="M75" s="515"/>
      <c r="N75" s="515"/>
      <c r="O75" s="515"/>
      <c r="P75" s="515"/>
      <c r="Q75" s="515"/>
      <c r="R75" s="515"/>
      <c r="S75" s="515"/>
      <c r="T75" s="515"/>
      <c r="U75" s="242"/>
      <c r="V75" s="242"/>
      <c r="W75" s="242"/>
      <c r="X75" s="242"/>
    </row>
    <row r="76" spans="1:24" ht="9" customHeight="1" hidden="1">
      <c r="A76" s="21"/>
      <c r="T76" s="146"/>
      <c r="U76" s="146"/>
      <c r="V76" s="146"/>
      <c r="W76" s="146"/>
      <c r="X76" s="146"/>
    </row>
    <row r="77" spans="1:24" ht="20.25" thickBot="1">
      <c r="A77" s="42" t="s">
        <v>93</v>
      </c>
      <c r="T77" s="146"/>
      <c r="U77" s="146"/>
      <c r="V77" s="146"/>
      <c r="W77" s="146"/>
      <c r="X77" s="146"/>
    </row>
    <row r="78" spans="1:24" ht="24.75" customHeight="1">
      <c r="A78" s="509" t="s">
        <v>196</v>
      </c>
      <c r="B78" s="510"/>
      <c r="C78" s="510"/>
      <c r="D78" s="510"/>
      <c r="E78" s="510"/>
      <c r="F78" s="511"/>
      <c r="G78" s="594" t="s">
        <v>81</v>
      </c>
      <c r="H78" s="510"/>
      <c r="I78" s="510"/>
      <c r="J78" s="510"/>
      <c r="K78" s="510"/>
      <c r="L78" s="511"/>
      <c r="M78" s="510" t="s">
        <v>83</v>
      </c>
      <c r="N78" s="510"/>
      <c r="O78" s="596"/>
      <c r="P78" s="1035" t="s">
        <v>443</v>
      </c>
      <c r="Q78" s="1036"/>
      <c r="R78" s="1036"/>
      <c r="S78" s="1036"/>
      <c r="T78" s="1036"/>
      <c r="U78" s="1036"/>
      <c r="V78" s="1037"/>
      <c r="W78" s="290"/>
      <c r="X78" s="290"/>
    </row>
    <row r="79" spans="1:38" ht="18.75" customHeight="1" thickBot="1">
      <c r="A79" s="512"/>
      <c r="B79" s="513"/>
      <c r="C79" s="513"/>
      <c r="D79" s="513"/>
      <c r="E79" s="513"/>
      <c r="F79" s="514"/>
      <c r="G79" s="595"/>
      <c r="H79" s="513"/>
      <c r="I79" s="513"/>
      <c r="J79" s="513"/>
      <c r="K79" s="513"/>
      <c r="L79" s="514"/>
      <c r="M79" s="513"/>
      <c r="N79" s="513"/>
      <c r="O79" s="597"/>
      <c r="P79" s="1038" t="s">
        <v>444</v>
      </c>
      <c r="Q79" s="1039"/>
      <c r="R79" s="1039"/>
      <c r="S79" s="1033" t="s">
        <v>445</v>
      </c>
      <c r="T79" s="1040"/>
      <c r="U79" s="1033" t="s">
        <v>569</v>
      </c>
      <c r="V79" s="1034"/>
      <c r="W79" s="291"/>
      <c r="X79" s="291"/>
      <c r="Y79" s="632" t="s">
        <v>313</v>
      </c>
      <c r="Z79" s="632"/>
      <c r="AA79" s="632"/>
      <c r="AB79" s="632"/>
      <c r="AC79" s="632"/>
      <c r="AD79" s="632"/>
      <c r="AE79" s="632"/>
      <c r="AF79" s="632"/>
      <c r="AG79" s="632"/>
      <c r="AH79" s="632"/>
      <c r="AI79" s="632"/>
      <c r="AJ79" s="632"/>
      <c r="AK79" s="632"/>
      <c r="AL79" s="632"/>
    </row>
    <row r="80" spans="1:38" ht="21" customHeight="1">
      <c r="A80" s="608" t="str">
        <f>'基本情報入力'!$D$41</f>
        <v>通常規模型通所介護</v>
      </c>
      <c r="B80" s="737" t="s">
        <v>541</v>
      </c>
      <c r="C80" s="738"/>
      <c r="D80" s="738"/>
      <c r="E80" s="738"/>
      <c r="F80" s="738"/>
      <c r="G80" s="743" t="s">
        <v>284</v>
      </c>
      <c r="H80" s="743"/>
      <c r="I80" s="743"/>
      <c r="J80" s="743"/>
      <c r="K80" s="743"/>
      <c r="L80" s="743"/>
      <c r="M80" s="611">
        <f>VLOOKUP($A$80,'料金計算表（報酬改定時等以外不使用）'!$A$6:$G$8,5,FALSE)</f>
        <v>3738</v>
      </c>
      <c r="N80" s="611"/>
      <c r="O80" s="611"/>
      <c r="P80" s="782">
        <f>VLOOKUP($A$80,'料金計算表（報酬改定時等以外不使用）'!$A$6:$G$8,7,FALSE)</f>
        <v>374</v>
      </c>
      <c r="Q80" s="783"/>
      <c r="R80" s="783"/>
      <c r="S80" s="500">
        <f>VLOOKUP($A$80,'料金計算表（報酬改定時等以外不使用）'!$A$6:$I$8,9,FALSE)</f>
        <v>748</v>
      </c>
      <c r="T80" s="501"/>
      <c r="U80" s="500">
        <f>VLOOKUP($A$80,'料金計算表（報酬改定時等以外不使用）'!$A$6:$K$8,11,FALSE)</f>
        <v>1122</v>
      </c>
      <c r="V80" s="501"/>
      <c r="W80" s="292"/>
      <c r="X80" s="292"/>
      <c r="Y80" s="632"/>
      <c r="Z80" s="632"/>
      <c r="AA80" s="632"/>
      <c r="AB80" s="632"/>
      <c r="AC80" s="632"/>
      <c r="AD80" s="632"/>
      <c r="AE80" s="632"/>
      <c r="AF80" s="632"/>
      <c r="AG80" s="632"/>
      <c r="AH80" s="632"/>
      <c r="AI80" s="632"/>
      <c r="AJ80" s="632"/>
      <c r="AK80" s="632"/>
      <c r="AL80" s="632"/>
    </row>
    <row r="81" spans="1:38" ht="21" customHeight="1">
      <c r="A81" s="609"/>
      <c r="B81" s="739"/>
      <c r="C81" s="740"/>
      <c r="D81" s="740"/>
      <c r="E81" s="740"/>
      <c r="F81" s="740"/>
      <c r="G81" s="744" t="s">
        <v>285</v>
      </c>
      <c r="H81" s="744"/>
      <c r="I81" s="744"/>
      <c r="J81" s="744"/>
      <c r="K81" s="744"/>
      <c r="L81" s="744"/>
      <c r="M81" s="593">
        <f>VLOOKUP($A$80,'料金計算表（報酬改定時等以外不使用）'!$A$9:$G$11,5,FALSE)</f>
        <v>4282</v>
      </c>
      <c r="N81" s="593"/>
      <c r="O81" s="593"/>
      <c r="P81" s="641">
        <f>VLOOKUP($A$80,'料金計算表（報酬改定時等以外不使用）'!$A$9:$G$11,7,FALSE)</f>
        <v>429</v>
      </c>
      <c r="Q81" s="642"/>
      <c r="R81" s="642"/>
      <c r="S81" s="502">
        <f>VLOOKUP($A$80,'料金計算表（報酬改定時等以外不使用）'!$A$9:$I$11,9,FALSE)</f>
        <v>857</v>
      </c>
      <c r="T81" s="503"/>
      <c r="U81" s="502">
        <f>VLOOKUP($A$80,'料金計算表（報酬改定時等以外不使用）'!$A$9:$K$11,11,FALSE)</f>
        <v>1285</v>
      </c>
      <c r="V81" s="503"/>
      <c r="W81" s="292"/>
      <c r="X81" s="292"/>
      <c r="Y81" s="632"/>
      <c r="Z81" s="632"/>
      <c r="AA81" s="632"/>
      <c r="AB81" s="632"/>
      <c r="AC81" s="632"/>
      <c r="AD81" s="632"/>
      <c r="AE81" s="632"/>
      <c r="AF81" s="632"/>
      <c r="AG81" s="632"/>
      <c r="AH81" s="632"/>
      <c r="AI81" s="632"/>
      <c r="AJ81" s="632"/>
      <c r="AK81" s="632"/>
      <c r="AL81" s="632"/>
    </row>
    <row r="82" spans="1:38" ht="21" customHeight="1">
      <c r="A82" s="609"/>
      <c r="B82" s="739"/>
      <c r="C82" s="740"/>
      <c r="D82" s="740"/>
      <c r="E82" s="740"/>
      <c r="F82" s="740"/>
      <c r="G82" s="744" t="s">
        <v>286</v>
      </c>
      <c r="H82" s="744"/>
      <c r="I82" s="744"/>
      <c r="J82" s="744"/>
      <c r="K82" s="744"/>
      <c r="L82" s="744"/>
      <c r="M82" s="593">
        <f>VLOOKUP($A$80,'料金計算表（報酬改定時等以外不使用）'!$A$12:$G$14,5,FALSE)</f>
        <v>4847</v>
      </c>
      <c r="N82" s="593"/>
      <c r="O82" s="593"/>
      <c r="P82" s="641">
        <f>VLOOKUP($A$80,'料金計算表（報酬改定時等以外不使用）'!$A$12:$G$14,7,FALSE)</f>
        <v>485</v>
      </c>
      <c r="Q82" s="642"/>
      <c r="R82" s="642"/>
      <c r="S82" s="502">
        <f>VLOOKUP($A$80,'料金計算表（報酬改定時等以外不使用）'!$A$12:$I$14,9,FALSE)</f>
        <v>970</v>
      </c>
      <c r="T82" s="503"/>
      <c r="U82" s="502">
        <f>VLOOKUP($A$80,'料金計算表（報酬改定時等以外不使用）'!$A$12:$K$14,11,FALSE)</f>
        <v>1455</v>
      </c>
      <c r="V82" s="503"/>
      <c r="W82" s="292"/>
      <c r="X82" s="292"/>
      <c r="Y82" s="632"/>
      <c r="Z82" s="632"/>
      <c r="AA82" s="632"/>
      <c r="AB82" s="632"/>
      <c r="AC82" s="632"/>
      <c r="AD82" s="632"/>
      <c r="AE82" s="632"/>
      <c r="AF82" s="632"/>
      <c r="AG82" s="632"/>
      <c r="AH82" s="632"/>
      <c r="AI82" s="632"/>
      <c r="AJ82" s="632"/>
      <c r="AK82" s="632"/>
      <c r="AL82" s="632"/>
    </row>
    <row r="83" spans="1:24" ht="21" customHeight="1">
      <c r="A83" s="609"/>
      <c r="B83" s="739"/>
      <c r="C83" s="740"/>
      <c r="D83" s="740"/>
      <c r="E83" s="740"/>
      <c r="F83" s="740"/>
      <c r="G83" s="744" t="s">
        <v>287</v>
      </c>
      <c r="H83" s="744"/>
      <c r="I83" s="744"/>
      <c r="J83" s="744"/>
      <c r="K83" s="744"/>
      <c r="L83" s="744"/>
      <c r="M83" s="593">
        <f>VLOOKUP($A$80,'料金計算表（報酬改定時等以外不使用）'!$A$15:$G$17,5,FALSE)</f>
        <v>5391</v>
      </c>
      <c r="N83" s="593"/>
      <c r="O83" s="593"/>
      <c r="P83" s="641">
        <f>VLOOKUP($A$80,'料金計算表（報酬改定時等以外不使用）'!$A$15:$G$17,7,FALSE)</f>
        <v>540</v>
      </c>
      <c r="Q83" s="642"/>
      <c r="R83" s="642"/>
      <c r="S83" s="502">
        <f>VLOOKUP($A$80,'料金計算表（報酬改定時等以外不使用）'!$A$15:$I$17,9,FALSE)</f>
        <v>1079</v>
      </c>
      <c r="T83" s="503"/>
      <c r="U83" s="502">
        <f>VLOOKUP($A$80,'料金計算表（報酬改定時等以外不使用）'!$A$15:$K$17,11,FALSE)</f>
        <v>1618</v>
      </c>
      <c r="V83" s="503"/>
      <c r="W83" s="292"/>
      <c r="X83" s="292"/>
    </row>
    <row r="84" spans="1:24" ht="21" customHeight="1" thickBot="1">
      <c r="A84" s="609"/>
      <c r="B84" s="741"/>
      <c r="C84" s="742"/>
      <c r="D84" s="742"/>
      <c r="E84" s="742"/>
      <c r="F84" s="742"/>
      <c r="G84" s="780" t="s">
        <v>288</v>
      </c>
      <c r="H84" s="780"/>
      <c r="I84" s="780"/>
      <c r="J84" s="780"/>
      <c r="K84" s="780"/>
      <c r="L84" s="780"/>
      <c r="M84" s="569">
        <f>VLOOKUP($A$80,'料金計算表（報酬改定時等以外不使用）'!$A$18:$G$20,5,FALSE)</f>
        <v>5946</v>
      </c>
      <c r="N84" s="569"/>
      <c r="O84" s="569"/>
      <c r="P84" s="775">
        <f>VLOOKUP($A$80,'料金計算表（報酬改定時等以外不使用）'!$A$18:$G$20,7,FALSE)</f>
        <v>595</v>
      </c>
      <c r="Q84" s="776"/>
      <c r="R84" s="776"/>
      <c r="S84" s="504">
        <f>VLOOKUP($A$80,'料金計算表（報酬改定時等以外不使用）'!$A$18:$I$20,9,FALSE)</f>
        <v>1190</v>
      </c>
      <c r="T84" s="505"/>
      <c r="U84" s="504">
        <f>VLOOKUP($A$80,'料金計算表（報酬改定時等以外不使用）'!$A$18:$K$20,11,FALSE)</f>
        <v>1784</v>
      </c>
      <c r="V84" s="505"/>
      <c r="W84" s="292"/>
      <c r="X84" s="292"/>
    </row>
    <row r="85" spans="1:24" ht="21" customHeight="1">
      <c r="A85" s="609"/>
      <c r="B85" s="1001" t="s">
        <v>542</v>
      </c>
      <c r="C85" s="1002"/>
      <c r="D85" s="1002"/>
      <c r="E85" s="1002"/>
      <c r="F85" s="1002"/>
      <c r="G85" s="1019" t="s">
        <v>284</v>
      </c>
      <c r="H85" s="1019"/>
      <c r="I85" s="1019"/>
      <c r="J85" s="1019"/>
      <c r="K85" s="1019"/>
      <c r="L85" s="1019"/>
      <c r="M85" s="1028">
        <f>VLOOKUP($A$80,'料金計算表（報酬改定時等以外不使用）'!$A$21:$G23,5,FALSE)</f>
        <v>3923</v>
      </c>
      <c r="N85" s="1028"/>
      <c r="O85" s="1028"/>
      <c r="P85" s="1029">
        <f>VLOOKUP($A$80,'料金計算表（報酬改定時等以外不使用）'!$A$21:$G$23,7,FALSE)</f>
        <v>393</v>
      </c>
      <c r="Q85" s="1030"/>
      <c r="R85" s="1030"/>
      <c r="S85" s="1031">
        <f>VLOOKUP($A$80,'料金計算表（報酬改定時等以外不使用）'!$A21:$I$23,9,FALSE)</f>
        <v>785</v>
      </c>
      <c r="T85" s="1032"/>
      <c r="U85" s="1031">
        <f>VLOOKUP($A$80,'料金計算表（報酬改定時等以外不使用）'!$A21:$K$23,11,FALSE)</f>
        <v>1177</v>
      </c>
      <c r="V85" s="1032"/>
      <c r="W85" s="292"/>
      <c r="X85" s="292"/>
    </row>
    <row r="86" spans="1:24" ht="21" customHeight="1">
      <c r="A86" s="609"/>
      <c r="B86" s="1003"/>
      <c r="C86" s="1004"/>
      <c r="D86" s="1004"/>
      <c r="E86" s="1004"/>
      <c r="F86" s="1004"/>
      <c r="G86" s="1020" t="s">
        <v>285</v>
      </c>
      <c r="H86" s="1020"/>
      <c r="I86" s="1020"/>
      <c r="J86" s="1020"/>
      <c r="K86" s="1020"/>
      <c r="L86" s="1020"/>
      <c r="M86" s="1028">
        <f>VLOOKUP($A$80,'料金計算表（報酬改定時等以外不使用）'!$A$24:$G26,5,FALSE)</f>
        <v>4498</v>
      </c>
      <c r="N86" s="1028"/>
      <c r="O86" s="1028"/>
      <c r="P86" s="1029">
        <f>VLOOKUP($A$80,'料金計算表（報酬改定時等以外不使用）'!$A$24:$G$26,7,FALSE)</f>
        <v>450</v>
      </c>
      <c r="Q86" s="1030"/>
      <c r="R86" s="1030"/>
      <c r="S86" s="1031">
        <f>VLOOKUP($A$80,'料金計算表（報酬改定時等以外不使用）'!$A24:$I$26,9,FALSE)</f>
        <v>900</v>
      </c>
      <c r="T86" s="1032"/>
      <c r="U86" s="1031">
        <f>VLOOKUP($A$80,'料金計算表（報酬改定時等以外不使用）'!$A24:$K$26,11,FALSE)</f>
        <v>1350</v>
      </c>
      <c r="V86" s="1032"/>
      <c r="W86" s="292"/>
      <c r="X86" s="292"/>
    </row>
    <row r="87" spans="1:24" ht="21" customHeight="1">
      <c r="A87" s="609"/>
      <c r="B87" s="1003"/>
      <c r="C87" s="1004"/>
      <c r="D87" s="1004"/>
      <c r="E87" s="1004"/>
      <c r="F87" s="1004"/>
      <c r="G87" s="1020" t="s">
        <v>286</v>
      </c>
      <c r="H87" s="1020"/>
      <c r="I87" s="1020"/>
      <c r="J87" s="1020"/>
      <c r="K87" s="1020"/>
      <c r="L87" s="1020"/>
      <c r="M87" s="1028">
        <f>VLOOKUP($A$80,'料金計算表（報酬改定時等以外不使用）'!$A$27:$G29,5,FALSE)</f>
        <v>5083</v>
      </c>
      <c r="N87" s="1028"/>
      <c r="O87" s="1028"/>
      <c r="P87" s="1029">
        <f>VLOOKUP($A$80,'料金計算表（報酬改定時等以外不使用）'!$A$27:$G$29,7,FALSE)</f>
        <v>509</v>
      </c>
      <c r="Q87" s="1030"/>
      <c r="R87" s="1030"/>
      <c r="S87" s="1031">
        <f>VLOOKUP($A$80,'料金計算表（報酬改定時等以外不使用）'!$A27:$I$29,9,FALSE)</f>
        <v>1017</v>
      </c>
      <c r="T87" s="1032"/>
      <c r="U87" s="1031">
        <f>VLOOKUP($A$80,'料金計算表（報酬改定時等以外不使用）'!$A27:$K$29,11,FALSE)</f>
        <v>1525</v>
      </c>
      <c r="V87" s="1032"/>
      <c r="W87" s="292"/>
      <c r="X87" s="292"/>
    </row>
    <row r="88" spans="1:24" ht="21" customHeight="1">
      <c r="A88" s="609"/>
      <c r="B88" s="1003"/>
      <c r="C88" s="1004"/>
      <c r="D88" s="1004"/>
      <c r="E88" s="1004"/>
      <c r="F88" s="1004"/>
      <c r="G88" s="1020" t="s">
        <v>287</v>
      </c>
      <c r="H88" s="1020"/>
      <c r="I88" s="1020"/>
      <c r="J88" s="1020"/>
      <c r="K88" s="1020"/>
      <c r="L88" s="1020"/>
      <c r="M88" s="1028">
        <f>VLOOKUP($A$80,'料金計算表（報酬改定時等以外不使用）'!$A$30:$G32,5,FALSE)</f>
        <v>5658</v>
      </c>
      <c r="N88" s="1028"/>
      <c r="O88" s="1028"/>
      <c r="P88" s="1029">
        <f>VLOOKUP($A$80,'料金計算表（報酬改定時等以外不使用）'!$A$30:$G$32,7,FALSE)</f>
        <v>566</v>
      </c>
      <c r="Q88" s="1030"/>
      <c r="R88" s="1030"/>
      <c r="S88" s="1031">
        <f>VLOOKUP($A$80,'料金計算表（報酬改定時等以外不使用）'!$A30:$I$32,9,FALSE)</f>
        <v>1132</v>
      </c>
      <c r="T88" s="1032"/>
      <c r="U88" s="1031">
        <f>VLOOKUP($A$80,'料金計算表（報酬改定時等以外不使用）'!$A30:$K$32,11,FALSE)</f>
        <v>1698</v>
      </c>
      <c r="V88" s="1032"/>
      <c r="W88" s="292"/>
      <c r="X88" s="292"/>
    </row>
    <row r="89" spans="1:24" ht="21" customHeight="1" thickBot="1">
      <c r="A89" s="609"/>
      <c r="B89" s="1005"/>
      <c r="C89" s="1006"/>
      <c r="D89" s="1006"/>
      <c r="E89" s="1006"/>
      <c r="F89" s="1006"/>
      <c r="G89" s="1021" t="s">
        <v>288</v>
      </c>
      <c r="H89" s="1021"/>
      <c r="I89" s="1021"/>
      <c r="J89" s="1021"/>
      <c r="K89" s="1021"/>
      <c r="L89" s="1021"/>
      <c r="M89" s="1028">
        <f>VLOOKUP($A$80,'料金計算表（報酬改定時等以外不使用）'!$A$33:$G35,5,FALSE)</f>
        <v>6244</v>
      </c>
      <c r="N89" s="1028"/>
      <c r="O89" s="1028"/>
      <c r="P89" s="1029">
        <f>VLOOKUP($A$80,'料金計算表（報酬改定時等以外不使用）'!$A$33:$G$35,7,FALSE)</f>
        <v>625</v>
      </c>
      <c r="Q89" s="1030"/>
      <c r="R89" s="1030"/>
      <c r="S89" s="1031">
        <f>VLOOKUP($A$80,'料金計算表（報酬改定時等以外不使用）'!$A$33:$I35,9,FALSE)</f>
        <v>1249</v>
      </c>
      <c r="T89" s="1032"/>
      <c r="U89" s="1031">
        <f>VLOOKUP($A$80,'料金計算表（報酬改定時等以外不使用）'!$A$33:$K35,11,FALSE)</f>
        <v>1874</v>
      </c>
      <c r="V89" s="1032"/>
      <c r="W89" s="292"/>
      <c r="X89" s="292"/>
    </row>
    <row r="90" spans="1:24" ht="21" customHeight="1">
      <c r="A90" s="609"/>
      <c r="B90" s="1013" t="s">
        <v>543</v>
      </c>
      <c r="C90" s="1014"/>
      <c r="D90" s="1014"/>
      <c r="E90" s="1014"/>
      <c r="F90" s="1014"/>
      <c r="G90" s="1022" t="s">
        <v>284</v>
      </c>
      <c r="H90" s="1022"/>
      <c r="I90" s="1022"/>
      <c r="J90" s="1022"/>
      <c r="K90" s="1022"/>
      <c r="L90" s="1022"/>
      <c r="M90" s="611">
        <f>VLOOKUP($A$80,'料金計算表（報酬改定時等以外不使用）'!$A$36:$G$38,5,FALSE)</f>
        <v>5761</v>
      </c>
      <c r="N90" s="611"/>
      <c r="O90" s="611"/>
      <c r="P90" s="782">
        <f>VLOOKUP($A$80,'料金計算表（報酬改定時等以外不使用）'!$A$36:$G$38,7,FALSE)</f>
        <v>577</v>
      </c>
      <c r="Q90" s="783"/>
      <c r="R90" s="783"/>
      <c r="S90" s="500">
        <f>VLOOKUP($A$80,'料金計算表（報酬改定時等以外不使用）'!$A$36:$I$38,9,FALSE)</f>
        <v>1153</v>
      </c>
      <c r="T90" s="501"/>
      <c r="U90" s="500">
        <f>VLOOKUP($A$80,'料金計算表（報酬改定時等以外不使用）'!$A$36:$K$38,11,FALSE)</f>
        <v>1729</v>
      </c>
      <c r="V90" s="501"/>
      <c r="W90" s="292"/>
      <c r="X90" s="292"/>
    </row>
    <row r="91" spans="1:24" ht="21" customHeight="1">
      <c r="A91" s="609"/>
      <c r="B91" s="1015"/>
      <c r="C91" s="1016"/>
      <c r="D91" s="1016"/>
      <c r="E91" s="1016"/>
      <c r="F91" s="1016"/>
      <c r="G91" s="1023" t="s">
        <v>285</v>
      </c>
      <c r="H91" s="1023"/>
      <c r="I91" s="1023"/>
      <c r="J91" s="1023"/>
      <c r="K91" s="1023"/>
      <c r="L91" s="1023"/>
      <c r="M91" s="593">
        <f>VLOOKUP($A$80,'料金計算表（報酬改定時等以外不使用）'!$A$39:$G$41,5,FALSE)</f>
        <v>6809</v>
      </c>
      <c r="N91" s="593"/>
      <c r="O91" s="593"/>
      <c r="P91" s="641">
        <f>VLOOKUP($A$80,'料金計算表（報酬改定時等以外不使用）'!$A$39:$G$41,7,FALSE)</f>
        <v>681</v>
      </c>
      <c r="Q91" s="642"/>
      <c r="R91" s="642"/>
      <c r="S91" s="502">
        <f>VLOOKUP($A$80,'料金計算表（報酬改定時等以外不使用）'!$A$39:$I$41,9,FALSE)</f>
        <v>1362</v>
      </c>
      <c r="T91" s="503"/>
      <c r="U91" s="502">
        <f>VLOOKUP($A$80,'料金計算表（報酬改定時等以外不使用）'!$A$39:$K$41,11,FALSE)</f>
        <v>2043</v>
      </c>
      <c r="V91" s="503"/>
      <c r="W91" s="292"/>
      <c r="X91" s="292"/>
    </row>
    <row r="92" spans="1:24" ht="21" customHeight="1">
      <c r="A92" s="609"/>
      <c r="B92" s="1015"/>
      <c r="C92" s="1016"/>
      <c r="D92" s="1016"/>
      <c r="E92" s="1016"/>
      <c r="F92" s="1016"/>
      <c r="G92" s="1023" t="s">
        <v>286</v>
      </c>
      <c r="H92" s="1023"/>
      <c r="I92" s="1023"/>
      <c r="J92" s="1023"/>
      <c r="K92" s="1023"/>
      <c r="L92" s="1023"/>
      <c r="M92" s="593">
        <f>VLOOKUP($A$80,'料金計算表（報酬改定時等以外不使用）'!$A$42:$G$44,5,FALSE)</f>
        <v>7856</v>
      </c>
      <c r="N92" s="593"/>
      <c r="O92" s="593"/>
      <c r="P92" s="641">
        <f>VLOOKUP($A$80,'料金計算表（報酬改定時等以外不使用）'!$A$42:$G$44,7,FALSE)</f>
        <v>786</v>
      </c>
      <c r="Q92" s="642"/>
      <c r="R92" s="642"/>
      <c r="S92" s="502">
        <f>VLOOKUP($A$80,'料金計算表（報酬改定時等以外不使用）'!$A$42:$I$44,9,FALSE)</f>
        <v>1572</v>
      </c>
      <c r="T92" s="503"/>
      <c r="U92" s="502">
        <f>VLOOKUP($A$80,'料金計算表（報酬改定時等以外不使用）'!$A$42:$K$44,11,FALSE)</f>
        <v>2357</v>
      </c>
      <c r="V92" s="503"/>
      <c r="W92" s="292"/>
      <c r="X92" s="292"/>
    </row>
    <row r="93" spans="1:24" ht="21" customHeight="1">
      <c r="A93" s="609"/>
      <c r="B93" s="1015"/>
      <c r="C93" s="1016"/>
      <c r="D93" s="1016"/>
      <c r="E93" s="1016"/>
      <c r="F93" s="1016"/>
      <c r="G93" s="1023" t="s">
        <v>287</v>
      </c>
      <c r="H93" s="1023"/>
      <c r="I93" s="1023"/>
      <c r="J93" s="1023"/>
      <c r="K93" s="1023"/>
      <c r="L93" s="1023"/>
      <c r="M93" s="593">
        <f>VLOOKUP($A$80,'料金計算表（報酬改定時等以外不使用）'!$A$45:$G$47,5,FALSE)</f>
        <v>8904</v>
      </c>
      <c r="N93" s="593"/>
      <c r="O93" s="593"/>
      <c r="P93" s="641">
        <f>VLOOKUP($A$80,'料金計算表（報酬改定時等以外不使用）'!$A$45:$G$47,7,FALSE)</f>
        <v>891</v>
      </c>
      <c r="Q93" s="642"/>
      <c r="R93" s="642"/>
      <c r="S93" s="502">
        <f>VLOOKUP($A$80,'料金計算表（報酬改定時等以外不使用）'!$A$45:$I$47,9,FALSE)</f>
        <v>1781</v>
      </c>
      <c r="T93" s="503"/>
      <c r="U93" s="502">
        <f>VLOOKUP($A$80,'料金計算表（報酬改定時等以外不使用）'!$A$45:$K$47,11,FALSE)</f>
        <v>2672</v>
      </c>
      <c r="V93" s="503"/>
      <c r="W93" s="292"/>
      <c r="X93" s="292"/>
    </row>
    <row r="94" spans="1:24" ht="21" customHeight="1" thickBot="1">
      <c r="A94" s="609"/>
      <c r="B94" s="1017"/>
      <c r="C94" s="1018"/>
      <c r="D94" s="1018"/>
      <c r="E94" s="1018"/>
      <c r="F94" s="1018"/>
      <c r="G94" s="1024" t="s">
        <v>288</v>
      </c>
      <c r="H94" s="1024"/>
      <c r="I94" s="1024"/>
      <c r="J94" s="1024"/>
      <c r="K94" s="1024"/>
      <c r="L94" s="1024"/>
      <c r="M94" s="569">
        <f>VLOOKUP($A$80,'料金計算表（報酬改定時等以外不使用）'!$A$48:$G$50,5,FALSE)</f>
        <v>9951</v>
      </c>
      <c r="N94" s="569"/>
      <c r="O94" s="569"/>
      <c r="P94" s="775">
        <f>VLOOKUP($A$80,'料金計算表（報酬改定時等以外不使用）'!$A$48:$G$50,7,FALSE)</f>
        <v>996</v>
      </c>
      <c r="Q94" s="776"/>
      <c r="R94" s="776"/>
      <c r="S94" s="504">
        <f>VLOOKUP($A$80,'料金計算表（報酬改定時等以外不使用）'!$A$48:$I$50,9,FALSE)</f>
        <v>1991</v>
      </c>
      <c r="T94" s="505"/>
      <c r="U94" s="504">
        <f>VLOOKUP($A$80,'料金計算表（報酬改定時等以外不使用）'!$A$48:$K$50,11,FALSE)</f>
        <v>2986</v>
      </c>
      <c r="V94" s="505"/>
      <c r="W94" s="292"/>
      <c r="X94" s="292"/>
    </row>
    <row r="95" spans="1:24" ht="21" customHeight="1">
      <c r="A95" s="609"/>
      <c r="B95" s="1007" t="s">
        <v>544</v>
      </c>
      <c r="C95" s="1008"/>
      <c r="D95" s="1008"/>
      <c r="E95" s="1008"/>
      <c r="F95" s="1008"/>
      <c r="G95" s="1025" t="s">
        <v>284</v>
      </c>
      <c r="H95" s="1025"/>
      <c r="I95" s="1025"/>
      <c r="J95" s="1025"/>
      <c r="K95" s="1025"/>
      <c r="L95" s="1025"/>
      <c r="M95" s="611">
        <f>VLOOKUP($A$80,'料金計算表（報酬改定時等以外不使用）'!$A$51:$G$53,5,FALSE)</f>
        <v>5905</v>
      </c>
      <c r="N95" s="611"/>
      <c r="O95" s="611"/>
      <c r="P95" s="782">
        <f>VLOOKUP($A$80,'料金計算表（報酬改定時等以外不使用）'!$A$51:$G$53,7,FALSE)</f>
        <v>591</v>
      </c>
      <c r="Q95" s="783"/>
      <c r="R95" s="783"/>
      <c r="S95" s="500">
        <f>VLOOKUP($A$80,'料金計算表（報酬改定時等以外不使用）'!$A$51:$I$53,9,FALSE)</f>
        <v>1181</v>
      </c>
      <c r="T95" s="501"/>
      <c r="U95" s="500">
        <f>VLOOKUP($A$80,'料金計算表（報酬改定時等以外不使用）'!$A$51:$K$53,11,FALSE)</f>
        <v>1772</v>
      </c>
      <c r="V95" s="501"/>
      <c r="W95" s="292"/>
      <c r="X95" s="292"/>
    </row>
    <row r="96" spans="1:24" ht="21" customHeight="1">
      <c r="A96" s="609"/>
      <c r="B96" s="1009"/>
      <c r="C96" s="1010"/>
      <c r="D96" s="1010"/>
      <c r="E96" s="1010"/>
      <c r="F96" s="1010"/>
      <c r="G96" s="1026" t="s">
        <v>285</v>
      </c>
      <c r="H96" s="1026"/>
      <c r="I96" s="1026"/>
      <c r="J96" s="1026"/>
      <c r="K96" s="1026"/>
      <c r="L96" s="1026"/>
      <c r="M96" s="593">
        <f>VLOOKUP($A$80,'料金計算表（報酬改定時等以外不使用）'!$A$54:$G$56,5,FALSE)</f>
        <v>6973</v>
      </c>
      <c r="N96" s="593"/>
      <c r="O96" s="593"/>
      <c r="P96" s="641">
        <f>VLOOKUP($A$80,'料金計算表（報酬改定時等以外不使用）'!$A$54:$G$56,7,FALSE)</f>
        <v>698</v>
      </c>
      <c r="Q96" s="642"/>
      <c r="R96" s="642"/>
      <c r="S96" s="502">
        <f>VLOOKUP($A$80,'料金計算表（報酬改定時等以外不使用）'!$A$54:$I$56,9,FALSE)</f>
        <v>1395</v>
      </c>
      <c r="T96" s="503"/>
      <c r="U96" s="502">
        <f>VLOOKUP($A$80,'料金計算表（報酬改定時等以外不使用）'!$A$54:$K$56,11,FALSE)</f>
        <v>2092</v>
      </c>
      <c r="V96" s="503"/>
      <c r="W96" s="292"/>
      <c r="X96" s="292"/>
    </row>
    <row r="97" spans="1:24" ht="21" customHeight="1">
      <c r="A97" s="609"/>
      <c r="B97" s="1009"/>
      <c r="C97" s="1010"/>
      <c r="D97" s="1010"/>
      <c r="E97" s="1010"/>
      <c r="F97" s="1010"/>
      <c r="G97" s="1026" t="s">
        <v>286</v>
      </c>
      <c r="H97" s="1026"/>
      <c r="I97" s="1026"/>
      <c r="J97" s="1026"/>
      <c r="K97" s="1026"/>
      <c r="L97" s="1026"/>
      <c r="M97" s="593">
        <f>VLOOKUP($A$80,'料金計算表（報酬改定時等以外不使用）'!$A$57:$G$59,5,FALSE)</f>
        <v>8051</v>
      </c>
      <c r="N97" s="593"/>
      <c r="O97" s="593"/>
      <c r="P97" s="641">
        <f>VLOOKUP($A$80,'料金計算表（報酬改定時等以外不使用）'!$A$57:$G$59,7,FALSE)</f>
        <v>806</v>
      </c>
      <c r="Q97" s="642"/>
      <c r="R97" s="642"/>
      <c r="S97" s="502">
        <f>VLOOKUP($A$80,'料金計算表（報酬改定時等以外不使用）'!$A$57:$I$59,9,FALSE)</f>
        <v>1611</v>
      </c>
      <c r="T97" s="503"/>
      <c r="U97" s="502">
        <f>VLOOKUP($A$80,'料金計算表（報酬改定時等以外不使用）'!$A$57:$K$59,11,FALSE)</f>
        <v>2416</v>
      </c>
      <c r="V97" s="503"/>
      <c r="W97" s="292"/>
      <c r="X97" s="292"/>
    </row>
    <row r="98" spans="1:24" ht="21" customHeight="1">
      <c r="A98" s="609"/>
      <c r="B98" s="1009"/>
      <c r="C98" s="1010"/>
      <c r="D98" s="1010"/>
      <c r="E98" s="1010"/>
      <c r="F98" s="1010"/>
      <c r="G98" s="1026" t="s">
        <v>287</v>
      </c>
      <c r="H98" s="1026"/>
      <c r="I98" s="1026"/>
      <c r="J98" s="1026"/>
      <c r="K98" s="1026"/>
      <c r="L98" s="1026"/>
      <c r="M98" s="593">
        <f>VLOOKUP($A$80,'料金計算表（報酬改定時等以外不使用）'!$A$60:$G$62,5,FALSE)</f>
        <v>9119</v>
      </c>
      <c r="N98" s="593"/>
      <c r="O98" s="593"/>
      <c r="P98" s="641">
        <f>VLOOKUP($A$80,'料金計算表（報酬改定時等以外不使用）'!$A$60:$G$62,7,FALSE)</f>
        <v>912</v>
      </c>
      <c r="Q98" s="642"/>
      <c r="R98" s="642"/>
      <c r="S98" s="502">
        <f>VLOOKUP($A$80,'料金計算表（報酬改定時等以外不使用）'!$A$60:$I$62,9,FALSE)</f>
        <v>1824</v>
      </c>
      <c r="T98" s="503"/>
      <c r="U98" s="502">
        <f>VLOOKUP($A$80,'料金計算表（報酬改定時等以外不使用）'!$A$60:$K$62,11,FALSE)</f>
        <v>2736</v>
      </c>
      <c r="V98" s="503"/>
      <c r="W98" s="292"/>
      <c r="X98" s="292"/>
    </row>
    <row r="99" spans="1:24" ht="21" customHeight="1" thickBot="1">
      <c r="A99" s="609"/>
      <c r="B99" s="1011"/>
      <c r="C99" s="1012"/>
      <c r="D99" s="1012"/>
      <c r="E99" s="1012"/>
      <c r="F99" s="1012"/>
      <c r="G99" s="1027" t="s">
        <v>288</v>
      </c>
      <c r="H99" s="1027"/>
      <c r="I99" s="1027"/>
      <c r="J99" s="1027"/>
      <c r="K99" s="1027"/>
      <c r="L99" s="1027"/>
      <c r="M99" s="569">
        <f>VLOOKUP($A$80,'料金計算表（報酬改定時等以外不使用）'!$A$63:$G$65,5,FALSE)</f>
        <v>10198</v>
      </c>
      <c r="N99" s="569"/>
      <c r="O99" s="569"/>
      <c r="P99" s="775">
        <f>VLOOKUP($A$80,'料金計算表（報酬改定時等以外不使用）'!$A$63:$G$65,7,FALSE)</f>
        <v>1020</v>
      </c>
      <c r="Q99" s="776"/>
      <c r="R99" s="776"/>
      <c r="S99" s="504">
        <f>VLOOKUP($A$80,'料金計算表（報酬改定時等以外不使用）'!$A$63:$I$65,9,FALSE)</f>
        <v>2040</v>
      </c>
      <c r="T99" s="505"/>
      <c r="U99" s="504">
        <f>VLOOKUP($A$80,'料金計算表（報酬改定時等以外不使用）'!$A$63:$K$65,11,FALSE)</f>
        <v>3060</v>
      </c>
      <c r="V99" s="505"/>
      <c r="W99" s="292"/>
      <c r="X99" s="292"/>
    </row>
    <row r="100" spans="1:24" ht="21" customHeight="1">
      <c r="A100" s="609"/>
      <c r="B100" s="787" t="s">
        <v>547</v>
      </c>
      <c r="C100" s="788"/>
      <c r="D100" s="788"/>
      <c r="E100" s="788"/>
      <c r="F100" s="788"/>
      <c r="G100" s="781" t="s">
        <v>284</v>
      </c>
      <c r="H100" s="781"/>
      <c r="I100" s="781"/>
      <c r="J100" s="781"/>
      <c r="K100" s="781"/>
      <c r="L100" s="781"/>
      <c r="M100" s="611">
        <f>VLOOKUP($A$80,'料金計算表（報酬改定時等以外不使用）'!$A$66:$G$68,5,FALSE)</f>
        <v>6654</v>
      </c>
      <c r="N100" s="611"/>
      <c r="O100" s="611"/>
      <c r="P100" s="782">
        <f>VLOOKUP($A$80,'料金計算表（報酬改定時等以外不使用）'!$A$66:$G$68,7,FALSE)</f>
        <v>666</v>
      </c>
      <c r="Q100" s="783"/>
      <c r="R100" s="783"/>
      <c r="S100" s="500">
        <f>VLOOKUP($A$80,'料金計算表（報酬改定時等以外不使用）'!$A$66:$I$68,9,FALSE)</f>
        <v>1331</v>
      </c>
      <c r="T100" s="501"/>
      <c r="U100" s="500">
        <f>VLOOKUP($A$80,'料金計算表（報酬改定時等以外不使用）'!$A$66:$K$68,11,FALSE)</f>
        <v>1997</v>
      </c>
      <c r="V100" s="501"/>
      <c r="W100" s="292"/>
      <c r="X100" s="292"/>
    </row>
    <row r="101" spans="1:24" ht="21" customHeight="1">
      <c r="A101" s="609"/>
      <c r="B101" s="789"/>
      <c r="C101" s="790"/>
      <c r="D101" s="790"/>
      <c r="E101" s="790"/>
      <c r="F101" s="790"/>
      <c r="G101" s="634" t="s">
        <v>285</v>
      </c>
      <c r="H101" s="634"/>
      <c r="I101" s="634"/>
      <c r="J101" s="634"/>
      <c r="K101" s="634"/>
      <c r="L101" s="634"/>
      <c r="M101" s="593">
        <f>VLOOKUP($A$80,'料金計算表（報酬改定時等以外不使用）'!$A$69:$G$71,5,FALSE)</f>
        <v>7856</v>
      </c>
      <c r="N101" s="593"/>
      <c r="O101" s="593"/>
      <c r="P101" s="641">
        <f>VLOOKUP($A$80,'料金計算表（報酬改定時等以外不使用）'!$A$69:$G$71,7,FALSE)</f>
        <v>786</v>
      </c>
      <c r="Q101" s="642"/>
      <c r="R101" s="642"/>
      <c r="S101" s="502">
        <f>VLOOKUP($A$80,'料金計算表（報酬改定時等以外不使用）'!$A$69:$I$71,9,FALSE)</f>
        <v>1572</v>
      </c>
      <c r="T101" s="503"/>
      <c r="U101" s="502">
        <f>VLOOKUP($A$80,'料金計算表（報酬改定時等以外不使用）'!$A$69:$K$71,11,FALSE)</f>
        <v>2357</v>
      </c>
      <c r="V101" s="503"/>
      <c r="W101" s="292"/>
      <c r="X101" s="292"/>
    </row>
    <row r="102" spans="1:24" ht="21" customHeight="1">
      <c r="A102" s="609"/>
      <c r="B102" s="789"/>
      <c r="C102" s="790"/>
      <c r="D102" s="790"/>
      <c r="E102" s="790"/>
      <c r="F102" s="790"/>
      <c r="G102" s="634" t="s">
        <v>286</v>
      </c>
      <c r="H102" s="634"/>
      <c r="I102" s="634"/>
      <c r="J102" s="634"/>
      <c r="K102" s="634"/>
      <c r="L102" s="634"/>
      <c r="M102" s="593">
        <f>VLOOKUP($A$80,'料金計算表（報酬改定時等以外不使用）'!$A$72:$G$74,5,FALSE)</f>
        <v>9109</v>
      </c>
      <c r="N102" s="593"/>
      <c r="O102" s="593"/>
      <c r="P102" s="641">
        <f>VLOOKUP($A$80,'料金計算表（報酬改定時等以外不使用）'!$A$72:$G$74,7,FALSE)</f>
        <v>911</v>
      </c>
      <c r="Q102" s="642"/>
      <c r="R102" s="642"/>
      <c r="S102" s="502">
        <f>VLOOKUP($A$80,'料金計算表（報酬改定時等以外不使用）'!$A$72:$I$74,9,FALSE)</f>
        <v>1822</v>
      </c>
      <c r="T102" s="503"/>
      <c r="U102" s="502">
        <f>VLOOKUP($A$80,'料金計算表（報酬改定時等以外不使用）'!$A$72:$K$74,11,FALSE)</f>
        <v>2733</v>
      </c>
      <c r="V102" s="503"/>
      <c r="W102" s="292"/>
      <c r="X102" s="292"/>
    </row>
    <row r="103" spans="1:24" ht="21" customHeight="1">
      <c r="A103" s="609"/>
      <c r="B103" s="789"/>
      <c r="C103" s="790"/>
      <c r="D103" s="790"/>
      <c r="E103" s="790"/>
      <c r="F103" s="790"/>
      <c r="G103" s="634" t="s">
        <v>287</v>
      </c>
      <c r="H103" s="634"/>
      <c r="I103" s="634"/>
      <c r="J103" s="634"/>
      <c r="K103" s="634"/>
      <c r="L103" s="634"/>
      <c r="M103" s="593">
        <f>VLOOKUP($A$80,'料金計算表（報酬改定時等以外不使用）'!$A$75:$G$77,5,FALSE)</f>
        <v>10352</v>
      </c>
      <c r="N103" s="593"/>
      <c r="O103" s="593"/>
      <c r="P103" s="641">
        <f>VLOOKUP($A$80,'料金計算表（報酬改定時等以外不使用）'!$A$75:$G$77,7,FALSE)</f>
        <v>1036</v>
      </c>
      <c r="Q103" s="642"/>
      <c r="R103" s="642"/>
      <c r="S103" s="502">
        <f>VLOOKUP($A$80,'料金計算表（報酬改定時等以外不使用）'!$A$75:$I$77,9,FALSE)</f>
        <v>2071</v>
      </c>
      <c r="T103" s="503"/>
      <c r="U103" s="502">
        <f>VLOOKUP($A$80,'料金計算表（報酬改定時等以外不使用）'!$A$75:$K$77,11,FALSE)</f>
        <v>3106</v>
      </c>
      <c r="V103" s="503"/>
      <c r="W103" s="292"/>
      <c r="X103" s="292"/>
    </row>
    <row r="104" spans="1:24" ht="21" customHeight="1" thickBot="1">
      <c r="A104" s="609"/>
      <c r="B104" s="791"/>
      <c r="C104" s="792"/>
      <c r="D104" s="792"/>
      <c r="E104" s="792"/>
      <c r="F104" s="792"/>
      <c r="G104" s="643" t="s">
        <v>288</v>
      </c>
      <c r="H104" s="643"/>
      <c r="I104" s="643"/>
      <c r="J104" s="643"/>
      <c r="K104" s="643"/>
      <c r="L104" s="643"/>
      <c r="M104" s="569">
        <f>VLOOKUP($A$80,'料金計算表（報酬改定時等以外不使用）'!$A$78:$G$80,5,FALSE)</f>
        <v>11605</v>
      </c>
      <c r="N104" s="569"/>
      <c r="O104" s="569"/>
      <c r="P104" s="775">
        <f>VLOOKUP($A$80,'料金計算表（報酬改定時等以外不使用）'!$A$77:$G$80,7,FALSE)</f>
        <v>1161</v>
      </c>
      <c r="Q104" s="776"/>
      <c r="R104" s="776"/>
      <c r="S104" s="504">
        <f>VLOOKUP($A$80,'料金計算表（報酬改定時等以外不使用）'!$A$78:$I$80,9,FALSE)</f>
        <v>2321</v>
      </c>
      <c r="T104" s="505"/>
      <c r="U104" s="504">
        <f>VLOOKUP($A$80,'料金計算表（報酬改定時等以外不使用）'!$A$78:$K$80,11,FALSE)</f>
        <v>3482</v>
      </c>
      <c r="V104" s="505"/>
      <c r="W104" s="292"/>
      <c r="X104" s="292"/>
    </row>
    <row r="105" spans="1:24" ht="21" customHeight="1">
      <c r="A105" s="609"/>
      <c r="B105" s="615" t="s">
        <v>548</v>
      </c>
      <c r="C105" s="616"/>
      <c r="D105" s="616"/>
      <c r="E105" s="616"/>
      <c r="F105" s="616"/>
      <c r="G105" s="693" t="s">
        <v>284</v>
      </c>
      <c r="H105" s="693"/>
      <c r="I105" s="693"/>
      <c r="J105" s="693"/>
      <c r="K105" s="693"/>
      <c r="L105" s="693"/>
      <c r="M105" s="611">
        <f>VLOOKUP($A$80,'料金計算表（報酬改定時等以外不使用）'!$A$81:$G$83,5,FALSE)</f>
        <v>6767</v>
      </c>
      <c r="N105" s="611"/>
      <c r="O105" s="611"/>
      <c r="P105" s="782">
        <f>VLOOKUP($A$80,'料金計算表（報酬改定時等以外不使用）'!$A$81:$G$83,7,FALSE)</f>
        <v>677</v>
      </c>
      <c r="Q105" s="783"/>
      <c r="R105" s="783"/>
      <c r="S105" s="506">
        <f>VLOOKUP($A$80,'料金計算表（報酬改定時等以外不使用）'!$A$81:$I$83,9,FALSE)</f>
        <v>1354</v>
      </c>
      <c r="T105" s="507"/>
      <c r="U105" s="506">
        <f>VLOOKUP($A$80,'料金計算表（報酬改定時等以外不使用）'!$A$81:$K$83,11,FALSE)</f>
        <v>2031</v>
      </c>
      <c r="V105" s="507"/>
      <c r="W105" s="293"/>
      <c r="X105" s="293"/>
    </row>
    <row r="106" spans="1:24" ht="21" customHeight="1">
      <c r="A106" s="609"/>
      <c r="B106" s="617"/>
      <c r="C106" s="618"/>
      <c r="D106" s="618"/>
      <c r="E106" s="618"/>
      <c r="F106" s="618"/>
      <c r="G106" s="622" t="s">
        <v>285</v>
      </c>
      <c r="H106" s="622"/>
      <c r="I106" s="622"/>
      <c r="J106" s="622"/>
      <c r="K106" s="622"/>
      <c r="L106" s="622"/>
      <c r="M106" s="593">
        <f>VLOOKUP($A$80,'料金計算表（報酬改定時等以外不使用）'!$A$84:$G$86,5,FALSE)</f>
        <v>8000</v>
      </c>
      <c r="N106" s="593"/>
      <c r="O106" s="593"/>
      <c r="P106" s="641">
        <f>VLOOKUP($A$80,'料金計算表（報酬改定時等以外不使用）'!$A$84:$G$86,7,FALSE)</f>
        <v>800</v>
      </c>
      <c r="Q106" s="642"/>
      <c r="R106" s="642"/>
      <c r="S106" s="494">
        <f>VLOOKUP($A$80,'料金計算表（報酬改定時等以外不使用）'!$A$84:$I$86,9,FALSE)</f>
        <v>1600</v>
      </c>
      <c r="T106" s="495"/>
      <c r="U106" s="494">
        <f>VLOOKUP($A$80,'料金計算表（報酬改定時等以外不使用）'!$A$84:$K$86,11,FALSE)</f>
        <v>2400</v>
      </c>
      <c r="V106" s="495"/>
      <c r="W106" s="293"/>
      <c r="X106" s="293"/>
    </row>
    <row r="107" spans="1:24" ht="21" customHeight="1">
      <c r="A107" s="609"/>
      <c r="B107" s="617"/>
      <c r="C107" s="618"/>
      <c r="D107" s="618"/>
      <c r="E107" s="618"/>
      <c r="F107" s="618"/>
      <c r="G107" s="622" t="s">
        <v>286</v>
      </c>
      <c r="H107" s="622"/>
      <c r="I107" s="622"/>
      <c r="J107" s="622"/>
      <c r="K107" s="622"/>
      <c r="L107" s="622"/>
      <c r="M107" s="593">
        <f>VLOOKUP($A$80,'料金計算表（報酬改定時等以外不使用）'!$A$87:$G$89,5,FALSE)</f>
        <v>9263</v>
      </c>
      <c r="N107" s="593"/>
      <c r="O107" s="593"/>
      <c r="P107" s="641">
        <f>VLOOKUP($A$80,'料金計算表（報酬改定時等以外不使用）'!$A$87:$G$89,7,FALSE)</f>
        <v>927</v>
      </c>
      <c r="Q107" s="642"/>
      <c r="R107" s="642"/>
      <c r="S107" s="494">
        <f>VLOOKUP($A$80,'料金計算表（報酬改定時等以外不使用）'!$A$87:$I$89,9,FALSE)</f>
        <v>1853</v>
      </c>
      <c r="T107" s="495"/>
      <c r="U107" s="494">
        <f>VLOOKUP($A$80,'料金計算表（報酬改定時等以外不使用）'!$A$87:$K$89,11,FALSE)</f>
        <v>2779</v>
      </c>
      <c r="V107" s="495"/>
      <c r="W107" s="293"/>
      <c r="X107" s="293"/>
    </row>
    <row r="108" spans="1:24" ht="21" customHeight="1">
      <c r="A108" s="609"/>
      <c r="B108" s="617"/>
      <c r="C108" s="618"/>
      <c r="D108" s="618"/>
      <c r="E108" s="618"/>
      <c r="F108" s="618"/>
      <c r="G108" s="622" t="s">
        <v>287</v>
      </c>
      <c r="H108" s="622"/>
      <c r="I108" s="622"/>
      <c r="J108" s="622"/>
      <c r="K108" s="622"/>
      <c r="L108" s="622"/>
      <c r="M108" s="593">
        <f>VLOOKUP($A$80,'料金計算表（報酬改定時等以外不使用）'!$A$90:$G$92,5,FALSE)</f>
        <v>10537</v>
      </c>
      <c r="N108" s="593"/>
      <c r="O108" s="593"/>
      <c r="P108" s="641">
        <f>VLOOKUP($A$80,'料金計算表（報酬改定時等以外不使用）'!$A$90:$G$92,7,FALSE)</f>
        <v>1054</v>
      </c>
      <c r="Q108" s="642"/>
      <c r="R108" s="642"/>
      <c r="S108" s="494">
        <f>VLOOKUP($A$80,'料金計算表（報酬改定時等以外不使用）'!$A$90:$I$92,9,FALSE)</f>
        <v>2108</v>
      </c>
      <c r="T108" s="495"/>
      <c r="U108" s="494">
        <f>VLOOKUP($A$80,'料金計算表（報酬改定時等以外不使用）'!$A$90:$K$92,11,FALSE)</f>
        <v>3162</v>
      </c>
      <c r="V108" s="495"/>
      <c r="W108" s="293"/>
      <c r="X108" s="293"/>
    </row>
    <row r="109" spans="1:24" ht="21" customHeight="1" thickBot="1">
      <c r="A109" s="610"/>
      <c r="B109" s="619"/>
      <c r="C109" s="620"/>
      <c r="D109" s="620"/>
      <c r="E109" s="620"/>
      <c r="F109" s="620"/>
      <c r="G109" s="621" t="s">
        <v>288</v>
      </c>
      <c r="H109" s="621"/>
      <c r="I109" s="621"/>
      <c r="J109" s="621"/>
      <c r="K109" s="621"/>
      <c r="L109" s="621"/>
      <c r="M109" s="569">
        <f>VLOOKUP($A$80,'料金計算表（報酬改定時等以外不使用）'!$A$93:$G$95,5,FALSE)</f>
        <v>11810</v>
      </c>
      <c r="N109" s="569"/>
      <c r="O109" s="569"/>
      <c r="P109" s="775">
        <f>VLOOKUP($A$80,'料金計算表（報酬改定時等以外不使用）'!$A$93:$G$95,7,FALSE)</f>
        <v>1181</v>
      </c>
      <c r="Q109" s="776"/>
      <c r="R109" s="776"/>
      <c r="S109" s="496">
        <f>VLOOKUP($A$80,'料金計算表（報酬改定時等以外不使用）'!$A$93:$I$95,9,FALSE)</f>
        <v>2362</v>
      </c>
      <c r="T109" s="497"/>
      <c r="U109" s="496">
        <f>VLOOKUP($A$80,'料金計算表（報酬改定時等以外不使用）'!$A$93:$K$95,11,FALSE)</f>
        <v>3543</v>
      </c>
      <c r="V109" s="497"/>
      <c r="W109" s="293"/>
      <c r="X109" s="293"/>
    </row>
    <row r="110" spans="20:24" ht="1.5" customHeight="1">
      <c r="T110" s="146"/>
      <c r="U110" s="146"/>
      <c r="V110" s="146"/>
      <c r="W110" s="146"/>
      <c r="X110" s="146"/>
    </row>
    <row r="111" spans="1:24" ht="20.25">
      <c r="A111" s="840" t="str">
        <f>"☆  地域区分別の単価( "&amp;'料金計算表（報酬改定時等以外不使用）'!E2&amp;"　 "&amp;'料金計算表（報酬改定時等以外不使用）'!G2&amp;"円 )を含んだ金額です。（以下同じ。）"</f>
        <v>☆  地域区分別の単価( ６級地　 10.27円 )を含んだ金額です。（以下同じ。）</v>
      </c>
      <c r="B111" s="840"/>
      <c r="C111" s="840"/>
      <c r="D111" s="840"/>
      <c r="E111" s="840"/>
      <c r="F111" s="840"/>
      <c r="G111" s="840"/>
      <c r="H111" s="840"/>
      <c r="I111" s="840"/>
      <c r="J111" s="840"/>
      <c r="K111" s="840"/>
      <c r="L111" s="840"/>
      <c r="M111" s="840"/>
      <c r="N111" s="840"/>
      <c r="O111" s="840"/>
      <c r="P111" s="840"/>
      <c r="Q111" s="840"/>
      <c r="R111" s="840"/>
      <c r="S111" s="840"/>
      <c r="T111" s="840"/>
      <c r="U111" s="245"/>
      <c r="V111" s="245"/>
      <c r="W111" s="245"/>
      <c r="X111" s="245"/>
    </row>
    <row r="112" spans="20:24" ht="2.25" customHeight="1">
      <c r="T112" s="146"/>
      <c r="U112" s="146"/>
      <c r="V112" s="146"/>
      <c r="W112" s="146"/>
      <c r="X112" s="146"/>
    </row>
    <row r="113" spans="1:24" ht="91.5" customHeight="1">
      <c r="A113" s="841" t="s">
        <v>387</v>
      </c>
      <c r="B113" s="842"/>
      <c r="C113" s="842"/>
      <c r="D113" s="842"/>
      <c r="E113" s="842"/>
      <c r="F113" s="842"/>
      <c r="G113" s="842"/>
      <c r="H113" s="842"/>
      <c r="I113" s="842"/>
      <c r="J113" s="842"/>
      <c r="K113" s="842"/>
      <c r="L113" s="842"/>
      <c r="M113" s="842"/>
      <c r="N113" s="842"/>
      <c r="O113" s="842"/>
      <c r="P113" s="842"/>
      <c r="Q113" s="842"/>
      <c r="R113" s="842"/>
      <c r="S113" s="842"/>
      <c r="T113" s="843"/>
      <c r="U113" s="243"/>
      <c r="V113" s="243"/>
      <c r="W113" s="243"/>
      <c r="X113" s="243"/>
    </row>
    <row r="114" spans="1:24" ht="63.75" customHeight="1">
      <c r="A114" s="844" t="s">
        <v>493</v>
      </c>
      <c r="B114" s="845"/>
      <c r="C114" s="845"/>
      <c r="D114" s="845"/>
      <c r="E114" s="845"/>
      <c r="F114" s="845"/>
      <c r="G114" s="845"/>
      <c r="H114" s="845"/>
      <c r="I114" s="845"/>
      <c r="J114" s="845"/>
      <c r="K114" s="845"/>
      <c r="L114" s="845"/>
      <c r="M114" s="845"/>
      <c r="N114" s="845"/>
      <c r="O114" s="845"/>
      <c r="P114" s="845"/>
      <c r="Q114" s="845"/>
      <c r="R114" s="845"/>
      <c r="S114" s="845"/>
      <c r="T114" s="846"/>
      <c r="U114" s="243"/>
      <c r="V114" s="243"/>
      <c r="W114" s="243"/>
      <c r="X114" s="243"/>
    </row>
    <row r="115" spans="1:24" ht="62.25" customHeight="1">
      <c r="A115" s="816" t="s">
        <v>494</v>
      </c>
      <c r="B115" s="817"/>
      <c r="C115" s="817"/>
      <c r="D115" s="817"/>
      <c r="E115" s="817"/>
      <c r="F115" s="817"/>
      <c r="G115" s="817"/>
      <c r="H115" s="817"/>
      <c r="I115" s="817"/>
      <c r="J115" s="817"/>
      <c r="K115" s="817"/>
      <c r="L115" s="817"/>
      <c r="M115" s="817"/>
      <c r="N115" s="817"/>
      <c r="O115" s="817"/>
      <c r="P115" s="817"/>
      <c r="Q115" s="817"/>
      <c r="R115" s="817"/>
      <c r="S115" s="817"/>
      <c r="T115" s="818"/>
      <c r="U115" s="243"/>
      <c r="V115" s="243"/>
      <c r="W115" s="243"/>
      <c r="X115" s="243"/>
    </row>
    <row r="116" spans="1:24" ht="39" customHeight="1" thickBot="1">
      <c r="A116" s="42" t="s">
        <v>504</v>
      </c>
      <c r="B116" s="24"/>
      <c r="C116" s="24"/>
      <c r="D116" s="24"/>
      <c r="E116" s="24"/>
      <c r="F116" s="24"/>
      <c r="G116" s="24"/>
      <c r="H116" s="24"/>
      <c r="I116" s="24"/>
      <c r="J116" s="24"/>
      <c r="K116" s="24"/>
      <c r="L116" s="24"/>
      <c r="M116" s="24"/>
      <c r="N116" s="24"/>
      <c r="O116" s="24"/>
      <c r="P116" s="24"/>
      <c r="Q116" s="24"/>
      <c r="T116" s="146"/>
      <c r="U116" s="146"/>
      <c r="V116" s="146"/>
      <c r="W116" s="146"/>
      <c r="X116" s="146"/>
    </row>
    <row r="117" spans="1:25" ht="43.5" customHeight="1" thickBot="1">
      <c r="A117" s="777" t="s">
        <v>5</v>
      </c>
      <c r="B117" s="778"/>
      <c r="C117" s="778"/>
      <c r="D117" s="778"/>
      <c r="E117" s="778"/>
      <c r="F117" s="778"/>
      <c r="G117" s="778"/>
      <c r="H117" s="488" t="s">
        <v>83</v>
      </c>
      <c r="I117" s="489"/>
      <c r="J117" s="489"/>
      <c r="K117" s="819" t="s">
        <v>82</v>
      </c>
      <c r="L117" s="486"/>
      <c r="M117" s="486"/>
      <c r="N117" s="820"/>
      <c r="O117" s="486" t="s">
        <v>84</v>
      </c>
      <c r="P117" s="486"/>
      <c r="Q117" s="486"/>
      <c r="R117" s="486"/>
      <c r="S117" s="486"/>
      <c r="T117" s="487"/>
      <c r="U117" s="317"/>
      <c r="V117" s="317"/>
      <c r="W117" s="294"/>
      <c r="X117" s="294"/>
      <c r="Y117" s="133" t="s">
        <v>147</v>
      </c>
    </row>
    <row r="118" spans="1:38" ht="22.5" customHeight="1">
      <c r="A118" s="849" t="s">
        <v>289</v>
      </c>
      <c r="B118" s="850"/>
      <c r="C118" s="850"/>
      <c r="D118" s="850"/>
      <c r="E118" s="850"/>
      <c r="F118" s="850"/>
      <c r="G118" s="851"/>
      <c r="H118" s="478">
        <f>'料金計算表（報酬改定時等以外不使用）'!E100</f>
        <v>513</v>
      </c>
      <c r="I118" s="479"/>
      <c r="J118" s="480"/>
      <c r="K118" s="874" t="s">
        <v>457</v>
      </c>
      <c r="L118" s="875"/>
      <c r="M118" s="847">
        <f>'料金計算表（報酬改定時等以外不使用）'!G100</f>
        <v>52</v>
      </c>
      <c r="N118" s="848"/>
      <c r="O118" s="481" t="s">
        <v>378</v>
      </c>
      <c r="P118" s="482"/>
      <c r="Q118" s="482"/>
      <c r="R118" s="482"/>
      <c r="S118" s="482"/>
      <c r="T118" s="483"/>
      <c r="U118" s="295"/>
      <c r="V118" s="295"/>
      <c r="W118" s="295"/>
      <c r="X118" s="295"/>
      <c r="Z118" s="135"/>
      <c r="AA118" s="135"/>
      <c r="AB118" s="135"/>
      <c r="AC118" s="135"/>
      <c r="AD118" s="135"/>
      <c r="AE118" s="135"/>
      <c r="AF118" s="135"/>
      <c r="AG118" s="135"/>
      <c r="AH118" s="135"/>
      <c r="AI118" s="135"/>
      <c r="AJ118" s="135"/>
      <c r="AK118" s="135"/>
      <c r="AL118" s="135"/>
    </row>
    <row r="119" spans="1:38" ht="22.5" customHeight="1">
      <c r="A119" s="411"/>
      <c r="B119" s="412"/>
      <c r="C119" s="412"/>
      <c r="D119" s="412"/>
      <c r="E119" s="412"/>
      <c r="F119" s="412"/>
      <c r="G119" s="413"/>
      <c r="H119" s="438"/>
      <c r="I119" s="439"/>
      <c r="J119" s="440"/>
      <c r="K119" s="498" t="s">
        <v>456</v>
      </c>
      <c r="L119" s="499"/>
      <c r="M119" s="484">
        <f>'料金計算表（報酬改定時等以外不使用）'!I100</f>
        <v>103</v>
      </c>
      <c r="N119" s="485"/>
      <c r="O119" s="388"/>
      <c r="P119" s="389"/>
      <c r="Q119" s="389"/>
      <c r="R119" s="389"/>
      <c r="S119" s="389"/>
      <c r="T119" s="390"/>
      <c r="U119" s="295"/>
      <c r="V119" s="295"/>
      <c r="W119" s="295"/>
      <c r="X119" s="295"/>
      <c r="Z119" s="135"/>
      <c r="AA119" s="135"/>
      <c r="AB119" s="135"/>
      <c r="AC119" s="135"/>
      <c r="AD119" s="135"/>
      <c r="AE119" s="135"/>
      <c r="AF119" s="135"/>
      <c r="AG119" s="135"/>
      <c r="AH119" s="135"/>
      <c r="AI119" s="135"/>
      <c r="AJ119" s="135"/>
      <c r="AK119" s="135"/>
      <c r="AL119" s="135"/>
    </row>
    <row r="120" spans="1:38" ht="22.5" customHeight="1">
      <c r="A120" s="414"/>
      <c r="B120" s="415"/>
      <c r="C120" s="415"/>
      <c r="D120" s="415"/>
      <c r="E120" s="415"/>
      <c r="F120" s="415"/>
      <c r="G120" s="416"/>
      <c r="H120" s="441"/>
      <c r="I120" s="442"/>
      <c r="J120" s="443"/>
      <c r="K120" s="498" t="s">
        <v>570</v>
      </c>
      <c r="L120" s="499"/>
      <c r="M120" s="484">
        <f>'料金計算表（報酬改定時等以外不使用）'!K100</f>
        <v>154</v>
      </c>
      <c r="N120" s="485"/>
      <c r="O120" s="391"/>
      <c r="P120" s="392"/>
      <c r="Q120" s="392"/>
      <c r="R120" s="392"/>
      <c r="S120" s="392"/>
      <c r="T120" s="393"/>
      <c r="U120" s="295"/>
      <c r="V120" s="295"/>
      <c r="W120" s="295"/>
      <c r="X120" s="295"/>
      <c r="Z120" s="135"/>
      <c r="AA120" s="135"/>
      <c r="AB120" s="135"/>
      <c r="AC120" s="135"/>
      <c r="AD120" s="135"/>
      <c r="AE120" s="135"/>
      <c r="AF120" s="135"/>
      <c r="AG120" s="135"/>
      <c r="AH120" s="135"/>
      <c r="AI120" s="135"/>
      <c r="AJ120" s="135"/>
      <c r="AK120" s="135"/>
      <c r="AL120" s="135"/>
    </row>
    <row r="121" spans="1:38" ht="22.5" customHeight="1">
      <c r="A121" s="408" t="s">
        <v>290</v>
      </c>
      <c r="B121" s="409"/>
      <c r="C121" s="409"/>
      <c r="D121" s="409"/>
      <c r="E121" s="409"/>
      <c r="F121" s="409"/>
      <c r="G121" s="410"/>
      <c r="H121" s="435">
        <f>'料金計算表（報酬改定時等以外不使用）'!E101</f>
        <v>462</v>
      </c>
      <c r="I121" s="436"/>
      <c r="J121" s="437"/>
      <c r="K121" s="383" t="s">
        <v>457</v>
      </c>
      <c r="L121" s="384"/>
      <c r="M121" s="377">
        <f>'料金計算表（報酬改定時等以外不使用）'!G101</f>
        <v>47</v>
      </c>
      <c r="N121" s="378"/>
      <c r="O121" s="385" t="s">
        <v>417</v>
      </c>
      <c r="P121" s="386"/>
      <c r="Q121" s="386"/>
      <c r="R121" s="386"/>
      <c r="S121" s="386"/>
      <c r="T121" s="387"/>
      <c r="U121" s="295"/>
      <c r="V121" s="295"/>
      <c r="W121" s="295"/>
      <c r="X121" s="295"/>
      <c r="Y121" s="135"/>
      <c r="Z121" s="135"/>
      <c r="AA121" s="135"/>
      <c r="AB121" s="135"/>
      <c r="AC121" s="135"/>
      <c r="AD121" s="135"/>
      <c r="AE121" s="135"/>
      <c r="AF121" s="135"/>
      <c r="AG121" s="135"/>
      <c r="AH121" s="135"/>
      <c r="AI121" s="135"/>
      <c r="AJ121" s="135"/>
      <c r="AK121" s="135"/>
      <c r="AL121" s="135"/>
    </row>
    <row r="122" spans="1:38" ht="22.5" customHeight="1">
      <c r="A122" s="411"/>
      <c r="B122" s="412"/>
      <c r="C122" s="412"/>
      <c r="D122" s="412"/>
      <c r="E122" s="412"/>
      <c r="F122" s="412"/>
      <c r="G122" s="413"/>
      <c r="H122" s="438"/>
      <c r="I122" s="439"/>
      <c r="J122" s="440"/>
      <c r="K122" s="383" t="s">
        <v>456</v>
      </c>
      <c r="L122" s="384"/>
      <c r="M122" s="377">
        <f>'料金計算表（報酬改定時等以外不使用）'!I101</f>
        <v>93</v>
      </c>
      <c r="N122" s="378"/>
      <c r="O122" s="388"/>
      <c r="P122" s="389"/>
      <c r="Q122" s="389"/>
      <c r="R122" s="389"/>
      <c r="S122" s="389"/>
      <c r="T122" s="390"/>
      <c r="U122" s="295"/>
      <c r="V122" s="295"/>
      <c r="W122" s="295"/>
      <c r="X122" s="295"/>
      <c r="Y122" s="135"/>
      <c r="Z122" s="135"/>
      <c r="AA122" s="135"/>
      <c r="AB122" s="135"/>
      <c r="AC122" s="135"/>
      <c r="AD122" s="135"/>
      <c r="AE122" s="135"/>
      <c r="AF122" s="135"/>
      <c r="AG122" s="135"/>
      <c r="AH122" s="135"/>
      <c r="AI122" s="135"/>
      <c r="AJ122" s="135"/>
      <c r="AK122" s="135"/>
      <c r="AL122" s="135"/>
    </row>
    <row r="123" spans="1:38" ht="22.5" customHeight="1">
      <c r="A123" s="414"/>
      <c r="B123" s="415"/>
      <c r="C123" s="415"/>
      <c r="D123" s="415"/>
      <c r="E123" s="415"/>
      <c r="F123" s="415"/>
      <c r="G123" s="416"/>
      <c r="H123" s="441"/>
      <c r="I123" s="442"/>
      <c r="J123" s="443"/>
      <c r="K123" s="383" t="s">
        <v>570</v>
      </c>
      <c r="L123" s="384"/>
      <c r="M123" s="377">
        <f>'料金計算表（報酬改定時等以外不使用）'!K101</f>
        <v>139</v>
      </c>
      <c r="N123" s="490"/>
      <c r="O123" s="391"/>
      <c r="P123" s="392"/>
      <c r="Q123" s="392"/>
      <c r="R123" s="392"/>
      <c r="S123" s="392"/>
      <c r="T123" s="393"/>
      <c r="U123" s="295"/>
      <c r="V123" s="295"/>
      <c r="W123" s="295"/>
      <c r="X123" s="295"/>
      <c r="Y123" s="135"/>
      <c r="Z123" s="135"/>
      <c r="AA123" s="135"/>
      <c r="AB123" s="135"/>
      <c r="AC123" s="135"/>
      <c r="AD123" s="135"/>
      <c r="AE123" s="135"/>
      <c r="AF123" s="135"/>
      <c r="AG123" s="135"/>
      <c r="AH123" s="135"/>
      <c r="AI123" s="135"/>
      <c r="AJ123" s="135"/>
      <c r="AK123" s="135"/>
      <c r="AL123" s="135"/>
    </row>
    <row r="124" spans="1:25" ht="22.5" customHeight="1">
      <c r="A124" s="408" t="s">
        <v>292</v>
      </c>
      <c r="B124" s="409"/>
      <c r="C124" s="409"/>
      <c r="D124" s="409"/>
      <c r="E124" s="409"/>
      <c r="F124" s="409"/>
      <c r="G124" s="410"/>
      <c r="H124" s="435">
        <f>'料金計算表（報酬改定時等以外不使用）'!E102</f>
        <v>472</v>
      </c>
      <c r="I124" s="436"/>
      <c r="J124" s="437"/>
      <c r="K124" s="383" t="s">
        <v>457</v>
      </c>
      <c r="L124" s="384"/>
      <c r="M124" s="381">
        <f>'料金計算表（報酬改定時等以外不使用）'!G102</f>
        <v>48</v>
      </c>
      <c r="N124" s="382"/>
      <c r="O124" s="399" t="s">
        <v>506</v>
      </c>
      <c r="P124" s="400"/>
      <c r="Q124" s="400"/>
      <c r="R124" s="400"/>
      <c r="S124" s="400"/>
      <c r="T124" s="401"/>
      <c r="U124" s="249"/>
      <c r="V124" s="249"/>
      <c r="W124" s="249"/>
      <c r="X124" s="249"/>
      <c r="Y124" s="143" t="s">
        <v>514</v>
      </c>
    </row>
    <row r="125" spans="1:25" ht="22.5" customHeight="1">
      <c r="A125" s="411"/>
      <c r="B125" s="412"/>
      <c r="C125" s="412"/>
      <c r="D125" s="412"/>
      <c r="E125" s="412"/>
      <c r="F125" s="412"/>
      <c r="G125" s="413"/>
      <c r="H125" s="438"/>
      <c r="I125" s="439"/>
      <c r="J125" s="440"/>
      <c r="K125" s="383" t="s">
        <v>456</v>
      </c>
      <c r="L125" s="384"/>
      <c r="M125" s="381">
        <f>'料金計算表（報酬改定時等以外不使用）'!I102</f>
        <v>95</v>
      </c>
      <c r="N125" s="880"/>
      <c r="O125" s="402"/>
      <c r="P125" s="403"/>
      <c r="Q125" s="403"/>
      <c r="R125" s="403"/>
      <c r="S125" s="403"/>
      <c r="T125" s="404"/>
      <c r="U125" s="249"/>
      <c r="V125" s="249"/>
      <c r="W125" s="249"/>
      <c r="X125" s="249"/>
      <c r="Y125" s="143"/>
    </row>
    <row r="126" spans="1:25" ht="22.5" customHeight="1">
      <c r="A126" s="252"/>
      <c r="B126" s="253"/>
      <c r="C126" s="253"/>
      <c r="D126" s="253"/>
      <c r="E126" s="253"/>
      <c r="F126" s="253"/>
      <c r="G126" s="254"/>
      <c r="H126" s="255"/>
      <c r="I126" s="256"/>
      <c r="J126" s="257"/>
      <c r="K126" s="383" t="s">
        <v>570</v>
      </c>
      <c r="L126" s="384"/>
      <c r="M126" s="474">
        <f>'料金計算表（報酬改定時等以外不使用）'!K102</f>
        <v>142</v>
      </c>
      <c r="N126" s="475"/>
      <c r="O126" s="462"/>
      <c r="P126" s="463"/>
      <c r="Q126" s="463"/>
      <c r="R126" s="463"/>
      <c r="S126" s="463"/>
      <c r="T126" s="464"/>
      <c r="U126" s="249"/>
      <c r="V126" s="249"/>
      <c r="W126" s="249"/>
      <c r="X126" s="249"/>
      <c r="Y126" s="143"/>
    </row>
    <row r="127" spans="1:24" ht="22.5" customHeight="1">
      <c r="A127" s="471" t="s">
        <v>294</v>
      </c>
      <c r="B127" s="472"/>
      <c r="C127" s="472"/>
      <c r="D127" s="472"/>
      <c r="E127" s="472"/>
      <c r="F127" s="472"/>
      <c r="G127" s="473"/>
      <c r="H127" s="465">
        <f>'料金計算表（報酬改定時等以外不使用）'!E103</f>
        <v>575</v>
      </c>
      <c r="I127" s="466"/>
      <c r="J127" s="467"/>
      <c r="K127" s="883" t="s">
        <v>457</v>
      </c>
      <c r="L127" s="884"/>
      <c r="M127" s="881">
        <f>'料金計算表（報酬改定時等以外不使用）'!G103</f>
        <v>58</v>
      </c>
      <c r="N127" s="882"/>
      <c r="O127" s="491" t="s">
        <v>506</v>
      </c>
      <c r="P127" s="492"/>
      <c r="Q127" s="492"/>
      <c r="R127" s="492"/>
      <c r="S127" s="492"/>
      <c r="T127" s="493"/>
      <c r="U127" s="249"/>
      <c r="V127" s="249"/>
      <c r="W127" s="249"/>
      <c r="X127" s="249"/>
    </row>
    <row r="128" spans="1:24" ht="22.5" customHeight="1">
      <c r="A128" s="411"/>
      <c r="B128" s="412"/>
      <c r="C128" s="412"/>
      <c r="D128" s="412"/>
      <c r="E128" s="412"/>
      <c r="F128" s="412"/>
      <c r="G128" s="413"/>
      <c r="H128" s="438"/>
      <c r="I128" s="439"/>
      <c r="J128" s="440"/>
      <c r="K128" s="383" t="s">
        <v>456</v>
      </c>
      <c r="L128" s="384"/>
      <c r="M128" s="377">
        <f>'料金計算表（報酬改定時等以外不使用）'!I103</f>
        <v>115</v>
      </c>
      <c r="N128" s="378"/>
      <c r="O128" s="402"/>
      <c r="P128" s="403"/>
      <c r="Q128" s="403"/>
      <c r="R128" s="403"/>
      <c r="S128" s="403"/>
      <c r="T128" s="404"/>
      <c r="U128" s="249"/>
      <c r="V128" s="249"/>
      <c r="W128" s="249"/>
      <c r="X128" s="249"/>
    </row>
    <row r="129" spans="1:24" ht="22.5" customHeight="1">
      <c r="A129" s="414"/>
      <c r="B129" s="415"/>
      <c r="C129" s="415"/>
      <c r="D129" s="415"/>
      <c r="E129" s="415"/>
      <c r="F129" s="415"/>
      <c r="G129" s="416"/>
      <c r="H129" s="468"/>
      <c r="I129" s="469"/>
      <c r="J129" s="470"/>
      <c r="K129" s="383" t="s">
        <v>570</v>
      </c>
      <c r="L129" s="384"/>
      <c r="M129" s="377">
        <f>'料金計算表（報酬改定時等以外不使用）'!K103</f>
        <v>173</v>
      </c>
      <c r="N129" s="378"/>
      <c r="O129" s="405"/>
      <c r="P129" s="406"/>
      <c r="Q129" s="406"/>
      <c r="R129" s="406"/>
      <c r="S129" s="406"/>
      <c r="T129" s="407"/>
      <c r="U129" s="249"/>
      <c r="V129" s="249"/>
      <c r="W129" s="249"/>
      <c r="X129" s="249"/>
    </row>
    <row r="130" spans="1:24" ht="22.5" customHeight="1">
      <c r="A130" s="453" t="s">
        <v>549</v>
      </c>
      <c r="B130" s="454"/>
      <c r="C130" s="454"/>
      <c r="D130" s="454"/>
      <c r="E130" s="454"/>
      <c r="F130" s="454"/>
      <c r="G130" s="455"/>
      <c r="H130" s="465">
        <f>'料金計算表（報酬改定時等以外不使用）'!E104</f>
        <v>2054</v>
      </c>
      <c r="I130" s="466"/>
      <c r="J130" s="467"/>
      <c r="K130" s="383" t="s">
        <v>457</v>
      </c>
      <c r="L130" s="384"/>
      <c r="M130" s="377">
        <f>'料金計算表（報酬改定時等以外不使用）'!G104</f>
        <v>206</v>
      </c>
      <c r="N130" s="378"/>
      <c r="O130" s="444" t="s">
        <v>85</v>
      </c>
      <c r="P130" s="445"/>
      <c r="Q130" s="445"/>
      <c r="R130" s="445"/>
      <c r="S130" s="445"/>
      <c r="T130" s="446"/>
      <c r="U130" s="249"/>
      <c r="V130" s="249"/>
      <c r="W130" s="249"/>
      <c r="X130" s="249"/>
    </row>
    <row r="131" spans="1:24" ht="22.5" customHeight="1">
      <c r="A131" s="456"/>
      <c r="B131" s="457"/>
      <c r="C131" s="457"/>
      <c r="D131" s="457"/>
      <c r="E131" s="457"/>
      <c r="F131" s="457"/>
      <c r="G131" s="458"/>
      <c r="H131" s="438"/>
      <c r="I131" s="439"/>
      <c r="J131" s="440"/>
      <c r="K131" s="498" t="s">
        <v>456</v>
      </c>
      <c r="L131" s="499"/>
      <c r="M131" s="476">
        <f>'料金計算表（報酬改定時等以外不使用）'!I104</f>
        <v>411</v>
      </c>
      <c r="N131" s="477"/>
      <c r="O131" s="447"/>
      <c r="P131" s="448"/>
      <c r="Q131" s="448"/>
      <c r="R131" s="448"/>
      <c r="S131" s="448"/>
      <c r="T131" s="449"/>
      <c r="U131" s="249"/>
      <c r="V131" s="249"/>
      <c r="W131" s="249"/>
      <c r="X131" s="249"/>
    </row>
    <row r="132" spans="1:24" ht="22.5" customHeight="1">
      <c r="A132" s="459"/>
      <c r="B132" s="460"/>
      <c r="C132" s="460"/>
      <c r="D132" s="460"/>
      <c r="E132" s="460"/>
      <c r="F132" s="460"/>
      <c r="G132" s="461"/>
      <c r="H132" s="441"/>
      <c r="I132" s="442"/>
      <c r="J132" s="443"/>
      <c r="K132" s="383" t="s">
        <v>570</v>
      </c>
      <c r="L132" s="384"/>
      <c r="M132" s="476">
        <f>'料金計算表（報酬改定時等以外不使用）'!K104</f>
        <v>617</v>
      </c>
      <c r="N132" s="477"/>
      <c r="O132" s="450"/>
      <c r="P132" s="451"/>
      <c r="Q132" s="451"/>
      <c r="R132" s="451"/>
      <c r="S132" s="451"/>
      <c r="T132" s="452"/>
      <c r="U132" s="249"/>
      <c r="V132" s="249"/>
      <c r="W132" s="249"/>
      <c r="X132" s="249"/>
    </row>
    <row r="133" spans="1:24" ht="22.5" customHeight="1">
      <c r="A133" s="453" t="s">
        <v>550</v>
      </c>
      <c r="B133" s="454"/>
      <c r="C133" s="454"/>
      <c r="D133" s="454"/>
      <c r="E133" s="454"/>
      <c r="F133" s="454"/>
      <c r="G133" s="455"/>
      <c r="H133" s="435">
        <f>'料金計算表（報酬改定時等以外不使用）'!E105</f>
        <v>1027</v>
      </c>
      <c r="I133" s="436"/>
      <c r="J133" s="437"/>
      <c r="K133" s="383" t="s">
        <v>457</v>
      </c>
      <c r="L133" s="384"/>
      <c r="M133" s="377">
        <f>'料金計算表（報酬改定時等以外不使用）'!G105</f>
        <v>103</v>
      </c>
      <c r="N133" s="378"/>
      <c r="O133" s="444" t="s">
        <v>85</v>
      </c>
      <c r="P133" s="445"/>
      <c r="Q133" s="445"/>
      <c r="R133" s="445"/>
      <c r="S133" s="445"/>
      <c r="T133" s="446"/>
      <c r="U133" s="249"/>
      <c r="V133" s="249"/>
      <c r="W133" s="249"/>
      <c r="X133" s="249"/>
    </row>
    <row r="134" spans="1:24" ht="22.5" customHeight="1">
      <c r="A134" s="456"/>
      <c r="B134" s="457"/>
      <c r="C134" s="457"/>
      <c r="D134" s="457"/>
      <c r="E134" s="457"/>
      <c r="F134" s="457"/>
      <c r="G134" s="458"/>
      <c r="H134" s="438"/>
      <c r="I134" s="439"/>
      <c r="J134" s="440"/>
      <c r="K134" s="383" t="s">
        <v>456</v>
      </c>
      <c r="L134" s="384"/>
      <c r="M134" s="377">
        <f>'料金計算表（報酬改定時等以外不使用）'!I105</f>
        <v>206</v>
      </c>
      <c r="N134" s="378"/>
      <c r="O134" s="447"/>
      <c r="P134" s="448"/>
      <c r="Q134" s="448"/>
      <c r="R134" s="448"/>
      <c r="S134" s="448"/>
      <c r="T134" s="449"/>
      <c r="U134" s="249"/>
      <c r="V134" s="249"/>
      <c r="W134" s="249"/>
      <c r="X134" s="249"/>
    </row>
    <row r="135" spans="1:24" ht="22.5" customHeight="1">
      <c r="A135" s="459"/>
      <c r="B135" s="460"/>
      <c r="C135" s="460"/>
      <c r="D135" s="460"/>
      <c r="E135" s="460"/>
      <c r="F135" s="460"/>
      <c r="G135" s="461"/>
      <c r="H135" s="441"/>
      <c r="I135" s="442"/>
      <c r="J135" s="443"/>
      <c r="K135" s="383" t="s">
        <v>570</v>
      </c>
      <c r="L135" s="384"/>
      <c r="M135" s="377">
        <f>'料金計算表（報酬改定時等以外不使用）'!K105</f>
        <v>309</v>
      </c>
      <c r="N135" s="378"/>
      <c r="O135" s="450"/>
      <c r="P135" s="451"/>
      <c r="Q135" s="451"/>
      <c r="R135" s="451"/>
      <c r="S135" s="451"/>
      <c r="T135" s="452"/>
      <c r="U135" s="249"/>
      <c r="V135" s="249"/>
      <c r="W135" s="249"/>
      <c r="X135" s="249"/>
    </row>
    <row r="136" spans="1:24" ht="22.5" customHeight="1">
      <c r="A136" s="453" t="s">
        <v>553</v>
      </c>
      <c r="B136" s="454"/>
      <c r="C136" s="454"/>
      <c r="D136" s="454"/>
      <c r="E136" s="454"/>
      <c r="F136" s="454"/>
      <c r="G136" s="455"/>
      <c r="H136" s="435">
        <f>'料金計算表（報酬改定時等以外不使用）'!E106</f>
        <v>30</v>
      </c>
      <c r="I136" s="436"/>
      <c r="J136" s="437"/>
      <c r="K136" s="383" t="s">
        <v>457</v>
      </c>
      <c r="L136" s="384"/>
      <c r="M136" s="377">
        <f>'料金計算表（報酬改定時等以外不使用）'!G106</f>
        <v>3</v>
      </c>
      <c r="N136" s="378"/>
      <c r="O136" s="444" t="s">
        <v>85</v>
      </c>
      <c r="P136" s="445"/>
      <c r="Q136" s="445"/>
      <c r="R136" s="445"/>
      <c r="S136" s="445"/>
      <c r="T136" s="446"/>
      <c r="U136" s="249"/>
      <c r="V136" s="249"/>
      <c r="W136" s="249"/>
      <c r="X136" s="249"/>
    </row>
    <row r="137" spans="1:24" ht="22.5" customHeight="1">
      <c r="A137" s="456"/>
      <c r="B137" s="457"/>
      <c r="C137" s="457"/>
      <c r="D137" s="457"/>
      <c r="E137" s="457"/>
      <c r="F137" s="457"/>
      <c r="G137" s="458"/>
      <c r="H137" s="438"/>
      <c r="I137" s="439"/>
      <c r="J137" s="440"/>
      <c r="K137" s="383" t="s">
        <v>456</v>
      </c>
      <c r="L137" s="384"/>
      <c r="M137" s="377">
        <f>'料金計算表（報酬改定時等以外不使用）'!I106</f>
        <v>6</v>
      </c>
      <c r="N137" s="378"/>
      <c r="O137" s="447"/>
      <c r="P137" s="448"/>
      <c r="Q137" s="448"/>
      <c r="R137" s="448"/>
      <c r="S137" s="448"/>
      <c r="T137" s="449"/>
      <c r="U137" s="249"/>
      <c r="V137" s="249"/>
      <c r="W137" s="249"/>
      <c r="X137" s="249"/>
    </row>
    <row r="138" spans="1:24" ht="22.5" customHeight="1">
      <c r="A138" s="459"/>
      <c r="B138" s="460"/>
      <c r="C138" s="460"/>
      <c r="D138" s="460"/>
      <c r="E138" s="460"/>
      <c r="F138" s="460"/>
      <c r="G138" s="461"/>
      <c r="H138" s="441"/>
      <c r="I138" s="442"/>
      <c r="J138" s="443"/>
      <c r="K138" s="383" t="s">
        <v>570</v>
      </c>
      <c r="L138" s="384"/>
      <c r="M138" s="250"/>
      <c r="N138" s="251">
        <f>'料金計算表（報酬改定時等以外不使用）'!K106</f>
        <v>9</v>
      </c>
      <c r="O138" s="450"/>
      <c r="P138" s="451"/>
      <c r="Q138" s="451"/>
      <c r="R138" s="451"/>
      <c r="S138" s="451"/>
      <c r="T138" s="452"/>
      <c r="U138" s="249"/>
      <c r="V138" s="249"/>
      <c r="W138" s="249"/>
      <c r="X138" s="249"/>
    </row>
    <row r="139" spans="1:24" ht="22.5" customHeight="1">
      <c r="A139" s="453" t="s">
        <v>554</v>
      </c>
      <c r="B139" s="454"/>
      <c r="C139" s="454"/>
      <c r="D139" s="454"/>
      <c r="E139" s="454"/>
      <c r="F139" s="454"/>
      <c r="G139" s="455"/>
      <c r="H139" s="435">
        <f>'料金計算表（報酬改定時等以外不使用）'!E107</f>
        <v>61</v>
      </c>
      <c r="I139" s="436"/>
      <c r="J139" s="437"/>
      <c r="K139" s="383" t="s">
        <v>457</v>
      </c>
      <c r="L139" s="384"/>
      <c r="M139" s="377">
        <f>'料金計算表（報酬改定時等以外不使用）'!G107</f>
        <v>7</v>
      </c>
      <c r="N139" s="378"/>
      <c r="O139" s="444" t="s">
        <v>85</v>
      </c>
      <c r="P139" s="445"/>
      <c r="Q139" s="445"/>
      <c r="R139" s="445"/>
      <c r="S139" s="445"/>
      <c r="T139" s="446"/>
      <c r="U139" s="249"/>
      <c r="V139" s="249"/>
      <c r="W139" s="249"/>
      <c r="X139" s="249"/>
    </row>
    <row r="140" spans="1:24" ht="22.5" customHeight="1">
      <c r="A140" s="456"/>
      <c r="B140" s="457"/>
      <c r="C140" s="457"/>
      <c r="D140" s="457"/>
      <c r="E140" s="457"/>
      <c r="F140" s="457"/>
      <c r="G140" s="458"/>
      <c r="H140" s="438"/>
      <c r="I140" s="439"/>
      <c r="J140" s="440"/>
      <c r="K140" s="383" t="s">
        <v>456</v>
      </c>
      <c r="L140" s="384"/>
      <c r="M140" s="377">
        <f>'料金計算表（報酬改定時等以外不使用）'!I107</f>
        <v>13</v>
      </c>
      <c r="N140" s="378"/>
      <c r="O140" s="447"/>
      <c r="P140" s="448"/>
      <c r="Q140" s="448"/>
      <c r="R140" s="448"/>
      <c r="S140" s="448"/>
      <c r="T140" s="449"/>
      <c r="U140" s="249"/>
      <c r="V140" s="249"/>
      <c r="W140" s="249"/>
      <c r="X140" s="249"/>
    </row>
    <row r="141" spans="1:24" ht="22.5" customHeight="1">
      <c r="A141" s="459"/>
      <c r="B141" s="460"/>
      <c r="C141" s="460"/>
      <c r="D141" s="460"/>
      <c r="E141" s="460"/>
      <c r="F141" s="460"/>
      <c r="G141" s="461"/>
      <c r="H141" s="441"/>
      <c r="I141" s="442"/>
      <c r="J141" s="443"/>
      <c r="K141" s="383" t="s">
        <v>570</v>
      </c>
      <c r="L141" s="384"/>
      <c r="M141" s="377">
        <f>'料金計算表（報酬改定時等以外不使用）'!K107</f>
        <v>19</v>
      </c>
      <c r="N141" s="378"/>
      <c r="O141" s="450"/>
      <c r="P141" s="451"/>
      <c r="Q141" s="451"/>
      <c r="R141" s="451"/>
      <c r="S141" s="451"/>
      <c r="T141" s="452"/>
      <c r="U141" s="249"/>
      <c r="V141" s="249"/>
      <c r="W141" s="249"/>
      <c r="X141" s="249"/>
    </row>
    <row r="142" spans="1:24" ht="22.5" customHeight="1">
      <c r="A142" s="408" t="s">
        <v>295</v>
      </c>
      <c r="B142" s="409"/>
      <c r="C142" s="409"/>
      <c r="D142" s="409"/>
      <c r="E142" s="409"/>
      <c r="F142" s="409"/>
      <c r="G142" s="410"/>
      <c r="H142" s="435">
        <f>'料金計算表（報酬改定時等以外不使用）'!E108</f>
        <v>616</v>
      </c>
      <c r="I142" s="436"/>
      <c r="J142" s="437"/>
      <c r="K142" s="383" t="s">
        <v>457</v>
      </c>
      <c r="L142" s="384"/>
      <c r="M142" s="381">
        <f>'料金計算表（報酬改定時等以外不使用）'!G108</f>
        <v>62</v>
      </c>
      <c r="N142" s="382"/>
      <c r="O142" s="444" t="s">
        <v>85</v>
      </c>
      <c r="P142" s="445"/>
      <c r="Q142" s="445"/>
      <c r="R142" s="445"/>
      <c r="S142" s="445"/>
      <c r="T142" s="446"/>
      <c r="U142" s="295"/>
      <c r="V142" s="295"/>
      <c r="W142" s="295"/>
      <c r="X142" s="295"/>
    </row>
    <row r="143" spans="1:24" ht="22.5" customHeight="1">
      <c r="A143" s="411"/>
      <c r="B143" s="412"/>
      <c r="C143" s="412"/>
      <c r="D143" s="412"/>
      <c r="E143" s="412"/>
      <c r="F143" s="412"/>
      <c r="G143" s="413"/>
      <c r="H143" s="438"/>
      <c r="I143" s="439"/>
      <c r="J143" s="440"/>
      <c r="K143" s="383" t="s">
        <v>456</v>
      </c>
      <c r="L143" s="384"/>
      <c r="M143" s="381">
        <f>'料金計算表（報酬改定時等以外不使用）'!I108</f>
        <v>124</v>
      </c>
      <c r="N143" s="382"/>
      <c r="O143" s="447"/>
      <c r="P143" s="448"/>
      <c r="Q143" s="448"/>
      <c r="R143" s="448"/>
      <c r="S143" s="448"/>
      <c r="T143" s="449"/>
      <c r="U143" s="295"/>
      <c r="V143" s="295"/>
      <c r="W143" s="295"/>
      <c r="X143" s="295"/>
    </row>
    <row r="144" spans="1:24" ht="22.5" customHeight="1">
      <c r="A144" s="414"/>
      <c r="B144" s="415"/>
      <c r="C144" s="415"/>
      <c r="D144" s="415"/>
      <c r="E144" s="415"/>
      <c r="F144" s="415"/>
      <c r="G144" s="416"/>
      <c r="H144" s="441"/>
      <c r="I144" s="442"/>
      <c r="J144" s="443"/>
      <c r="K144" s="383" t="s">
        <v>570</v>
      </c>
      <c r="L144" s="384"/>
      <c r="M144" s="381">
        <f>'料金計算表（報酬改定時等以外不使用）'!K108</f>
        <v>185</v>
      </c>
      <c r="N144" s="382"/>
      <c r="O144" s="450"/>
      <c r="P144" s="451"/>
      <c r="Q144" s="451"/>
      <c r="R144" s="451"/>
      <c r="S144" s="451"/>
      <c r="T144" s="452"/>
      <c r="U144" s="295"/>
      <c r="V144" s="295"/>
      <c r="W144" s="295"/>
      <c r="X144" s="295"/>
    </row>
    <row r="145" spans="1:24" ht="22.5" customHeight="1">
      <c r="A145" s="408" t="s">
        <v>297</v>
      </c>
      <c r="B145" s="409"/>
      <c r="C145" s="409"/>
      <c r="D145" s="409"/>
      <c r="E145" s="409"/>
      <c r="F145" s="409"/>
      <c r="G145" s="410"/>
      <c r="H145" s="435">
        <f>'料金計算表（報酬改定時等以外不使用）'!E109</f>
        <v>616</v>
      </c>
      <c r="I145" s="436"/>
      <c r="J145" s="437"/>
      <c r="K145" s="383" t="s">
        <v>457</v>
      </c>
      <c r="L145" s="384"/>
      <c r="M145" s="377">
        <f>'料金計算表（報酬改定時等以外不使用）'!G109</f>
        <v>62</v>
      </c>
      <c r="N145" s="378"/>
      <c r="O145" s="385" t="s">
        <v>379</v>
      </c>
      <c r="P145" s="386"/>
      <c r="Q145" s="386"/>
      <c r="R145" s="386"/>
      <c r="S145" s="386"/>
      <c r="T145" s="387"/>
      <c r="U145" s="295"/>
      <c r="V145" s="295"/>
      <c r="W145" s="295"/>
      <c r="X145" s="295"/>
    </row>
    <row r="146" spans="1:24" ht="22.5" customHeight="1">
      <c r="A146" s="411"/>
      <c r="B146" s="412"/>
      <c r="C146" s="412"/>
      <c r="D146" s="412"/>
      <c r="E146" s="412"/>
      <c r="F146" s="412"/>
      <c r="G146" s="413"/>
      <c r="H146" s="438"/>
      <c r="I146" s="439"/>
      <c r="J146" s="440"/>
      <c r="K146" s="383" t="s">
        <v>456</v>
      </c>
      <c r="L146" s="384"/>
      <c r="M146" s="377">
        <f>'料金計算表（報酬改定時等以外不使用）'!I109</f>
        <v>124</v>
      </c>
      <c r="N146" s="378"/>
      <c r="O146" s="388"/>
      <c r="P146" s="389"/>
      <c r="Q146" s="389"/>
      <c r="R146" s="389"/>
      <c r="S146" s="389"/>
      <c r="T146" s="390"/>
      <c r="U146" s="295"/>
      <c r="V146" s="295"/>
      <c r="W146" s="295"/>
      <c r="X146" s="295"/>
    </row>
    <row r="147" spans="1:24" ht="22.5" customHeight="1">
      <c r="A147" s="414"/>
      <c r="B147" s="415"/>
      <c r="C147" s="415"/>
      <c r="D147" s="415"/>
      <c r="E147" s="415"/>
      <c r="F147" s="415"/>
      <c r="G147" s="416"/>
      <c r="H147" s="441"/>
      <c r="I147" s="442"/>
      <c r="J147" s="443"/>
      <c r="K147" s="383" t="s">
        <v>570</v>
      </c>
      <c r="L147" s="384"/>
      <c r="M147" s="377">
        <f>'料金計算表（報酬改定時等以外不使用）'!K109</f>
        <v>185</v>
      </c>
      <c r="N147" s="378"/>
      <c r="O147" s="391"/>
      <c r="P147" s="392"/>
      <c r="Q147" s="392"/>
      <c r="R147" s="392"/>
      <c r="S147" s="392"/>
      <c r="T147" s="393"/>
      <c r="U147" s="295"/>
      <c r="V147" s="295"/>
      <c r="W147" s="295"/>
      <c r="X147" s="295"/>
    </row>
    <row r="148" spans="1:24" ht="22.5" customHeight="1">
      <c r="A148" s="408" t="s">
        <v>298</v>
      </c>
      <c r="B148" s="409"/>
      <c r="C148" s="409"/>
      <c r="D148" s="409"/>
      <c r="E148" s="409"/>
      <c r="F148" s="409"/>
      <c r="G148" s="410"/>
      <c r="H148" s="435">
        <f>'料金計算表（報酬改定時等以外不使用）'!E110</f>
        <v>1540</v>
      </c>
      <c r="I148" s="436"/>
      <c r="J148" s="437"/>
      <c r="K148" s="383" t="s">
        <v>457</v>
      </c>
      <c r="L148" s="384"/>
      <c r="M148" s="377">
        <f>'料金計算表（報酬改定時等以外不使用）'!G110</f>
        <v>154</v>
      </c>
      <c r="N148" s="378"/>
      <c r="O148" s="399" t="s">
        <v>560</v>
      </c>
      <c r="P148" s="400"/>
      <c r="Q148" s="400"/>
      <c r="R148" s="400"/>
      <c r="S148" s="400"/>
      <c r="T148" s="401"/>
      <c r="U148" s="249"/>
      <c r="V148" s="249"/>
      <c r="W148" s="249"/>
      <c r="X148" s="249"/>
    </row>
    <row r="149" spans="1:24" ht="22.5" customHeight="1">
      <c r="A149" s="411"/>
      <c r="B149" s="412"/>
      <c r="C149" s="412"/>
      <c r="D149" s="412"/>
      <c r="E149" s="412"/>
      <c r="F149" s="412"/>
      <c r="G149" s="413"/>
      <c r="H149" s="438"/>
      <c r="I149" s="439"/>
      <c r="J149" s="440"/>
      <c r="K149" s="383" t="s">
        <v>456</v>
      </c>
      <c r="L149" s="384"/>
      <c r="M149" s="377">
        <f>'料金計算表（報酬改定時等以外不使用）'!I110</f>
        <v>308</v>
      </c>
      <c r="N149" s="378"/>
      <c r="O149" s="402"/>
      <c r="P149" s="403"/>
      <c r="Q149" s="403"/>
      <c r="R149" s="403"/>
      <c r="S149" s="403"/>
      <c r="T149" s="404"/>
      <c r="U149" s="249"/>
      <c r="V149" s="249"/>
      <c r="W149" s="249"/>
      <c r="X149" s="249"/>
    </row>
    <row r="150" spans="1:24" ht="22.5" customHeight="1">
      <c r="A150" s="414"/>
      <c r="B150" s="415"/>
      <c r="C150" s="415"/>
      <c r="D150" s="415"/>
      <c r="E150" s="415"/>
      <c r="F150" s="415"/>
      <c r="G150" s="416"/>
      <c r="H150" s="441"/>
      <c r="I150" s="442"/>
      <c r="J150" s="443"/>
      <c r="K150" s="383" t="s">
        <v>570</v>
      </c>
      <c r="L150" s="384"/>
      <c r="M150" s="377">
        <f>'料金計算表（報酬改定時等以外不使用）'!K110</f>
        <v>462</v>
      </c>
      <c r="N150" s="378"/>
      <c r="O150" s="405"/>
      <c r="P150" s="406"/>
      <c r="Q150" s="406"/>
      <c r="R150" s="406"/>
      <c r="S150" s="406"/>
      <c r="T150" s="407"/>
      <c r="U150" s="249"/>
      <c r="V150" s="249"/>
      <c r="W150" s="249"/>
      <c r="X150" s="249"/>
    </row>
    <row r="151" spans="1:24" ht="22.5" customHeight="1">
      <c r="A151" s="408" t="s">
        <v>558</v>
      </c>
      <c r="B151" s="409"/>
      <c r="C151" s="409"/>
      <c r="D151" s="409"/>
      <c r="E151" s="409"/>
      <c r="F151" s="409"/>
      <c r="G151" s="410"/>
      <c r="H151" s="435">
        <f>'料金計算表（報酬改定時等以外不使用）'!E111</f>
        <v>51</v>
      </c>
      <c r="I151" s="436"/>
      <c r="J151" s="437"/>
      <c r="K151" s="383" t="s">
        <v>457</v>
      </c>
      <c r="L151" s="384"/>
      <c r="M151" s="377">
        <f>'料金計算表（報酬改定時等以外不使用）'!G111</f>
        <v>6</v>
      </c>
      <c r="N151" s="378"/>
      <c r="O151" s="399" t="s">
        <v>559</v>
      </c>
      <c r="P151" s="400"/>
      <c r="Q151" s="400"/>
      <c r="R151" s="400"/>
      <c r="S151" s="400"/>
      <c r="T151" s="401"/>
      <c r="U151" s="249"/>
      <c r="V151" s="249"/>
      <c r="W151" s="249"/>
      <c r="X151" s="249"/>
    </row>
    <row r="152" spans="1:24" ht="22.5" customHeight="1">
      <c r="A152" s="411"/>
      <c r="B152" s="412"/>
      <c r="C152" s="412"/>
      <c r="D152" s="412"/>
      <c r="E152" s="412"/>
      <c r="F152" s="412"/>
      <c r="G152" s="413"/>
      <c r="H152" s="438"/>
      <c r="I152" s="439"/>
      <c r="J152" s="440"/>
      <c r="K152" s="383" t="s">
        <v>456</v>
      </c>
      <c r="L152" s="384"/>
      <c r="M152" s="377">
        <f>'料金計算表（報酬改定時等以外不使用）'!I111</f>
        <v>11</v>
      </c>
      <c r="N152" s="378"/>
      <c r="O152" s="402"/>
      <c r="P152" s="403"/>
      <c r="Q152" s="403"/>
      <c r="R152" s="403"/>
      <c r="S152" s="403"/>
      <c r="T152" s="404"/>
      <c r="U152" s="249"/>
      <c r="V152" s="249"/>
      <c r="W152" s="249"/>
      <c r="X152" s="249"/>
    </row>
    <row r="153" spans="1:24" ht="22.5" customHeight="1">
      <c r="A153" s="414"/>
      <c r="B153" s="415"/>
      <c r="C153" s="415"/>
      <c r="D153" s="415"/>
      <c r="E153" s="415"/>
      <c r="F153" s="415"/>
      <c r="G153" s="416"/>
      <c r="H153" s="441"/>
      <c r="I153" s="442"/>
      <c r="J153" s="443"/>
      <c r="K153" s="383" t="s">
        <v>570</v>
      </c>
      <c r="L153" s="384"/>
      <c r="M153" s="377">
        <f>'料金計算表（報酬改定時等以外不使用）'!K111</f>
        <v>16</v>
      </c>
      <c r="N153" s="378"/>
      <c r="O153" s="405"/>
      <c r="P153" s="406"/>
      <c r="Q153" s="406"/>
      <c r="R153" s="406"/>
      <c r="S153" s="406"/>
      <c r="T153" s="407"/>
      <c r="U153" s="249"/>
      <c r="V153" s="249"/>
      <c r="W153" s="249"/>
      <c r="X153" s="249"/>
    </row>
    <row r="154" spans="1:24" ht="22.5" customHeight="1">
      <c r="A154" s="408" t="s">
        <v>300</v>
      </c>
      <c r="B154" s="409"/>
      <c r="C154" s="409"/>
      <c r="D154" s="409"/>
      <c r="E154" s="409"/>
      <c r="F154" s="409"/>
      <c r="G154" s="410"/>
      <c r="H154" s="435">
        <f>'料金計算表（報酬改定時等以外不使用）'!E112</f>
        <v>1540</v>
      </c>
      <c r="I154" s="436"/>
      <c r="J154" s="437"/>
      <c r="K154" s="383" t="s">
        <v>457</v>
      </c>
      <c r="L154" s="384"/>
      <c r="M154" s="377">
        <f>'料金計算表（報酬改定時等以外不使用）'!G112</f>
        <v>154</v>
      </c>
      <c r="N154" s="378"/>
      <c r="O154" s="399" t="s">
        <v>560</v>
      </c>
      <c r="P154" s="400"/>
      <c r="Q154" s="400"/>
      <c r="R154" s="400"/>
      <c r="S154" s="400"/>
      <c r="T154" s="401"/>
      <c r="U154" s="249"/>
      <c r="V154" s="249"/>
      <c r="W154" s="249"/>
      <c r="X154" s="249"/>
    </row>
    <row r="155" spans="1:24" ht="22.5" customHeight="1">
      <c r="A155" s="411"/>
      <c r="B155" s="412"/>
      <c r="C155" s="412"/>
      <c r="D155" s="412"/>
      <c r="E155" s="412"/>
      <c r="F155" s="412"/>
      <c r="G155" s="413"/>
      <c r="H155" s="438"/>
      <c r="I155" s="439"/>
      <c r="J155" s="440"/>
      <c r="K155" s="383" t="s">
        <v>456</v>
      </c>
      <c r="L155" s="384"/>
      <c r="M155" s="377">
        <f>'料金計算表（報酬改定時等以外不使用）'!I112</f>
        <v>308</v>
      </c>
      <c r="N155" s="378"/>
      <c r="O155" s="402"/>
      <c r="P155" s="403"/>
      <c r="Q155" s="403"/>
      <c r="R155" s="403"/>
      <c r="S155" s="403"/>
      <c r="T155" s="404"/>
      <c r="U155" s="249"/>
      <c r="V155" s="249"/>
      <c r="W155" s="249"/>
      <c r="X155" s="249"/>
    </row>
    <row r="156" spans="1:24" ht="22.5" customHeight="1">
      <c r="A156" s="414"/>
      <c r="B156" s="415"/>
      <c r="C156" s="415"/>
      <c r="D156" s="415"/>
      <c r="E156" s="415"/>
      <c r="F156" s="415"/>
      <c r="G156" s="416"/>
      <c r="H156" s="441"/>
      <c r="I156" s="442"/>
      <c r="J156" s="443"/>
      <c r="K156" s="383" t="s">
        <v>570</v>
      </c>
      <c r="L156" s="384"/>
      <c r="M156" s="377">
        <f>'料金計算表（報酬改定時等以外不使用）'!K112</f>
        <v>462</v>
      </c>
      <c r="N156" s="378"/>
      <c r="O156" s="405"/>
      <c r="P156" s="406"/>
      <c r="Q156" s="406"/>
      <c r="R156" s="406"/>
      <c r="S156" s="406"/>
      <c r="T156" s="407"/>
      <c r="U156" s="249"/>
      <c r="V156" s="249"/>
      <c r="W156" s="249"/>
      <c r="X156" s="249"/>
    </row>
    <row r="157" spans="1:24" ht="22.5" customHeight="1">
      <c r="A157" s="408" t="s">
        <v>495</v>
      </c>
      <c r="B157" s="409"/>
      <c r="C157" s="409"/>
      <c r="D157" s="409"/>
      <c r="E157" s="409"/>
      <c r="F157" s="409"/>
      <c r="G157" s="410"/>
      <c r="H157" s="417">
        <f>'料金計算表（報酬改定時等以外不使用）'!E113</f>
        <v>-965</v>
      </c>
      <c r="I157" s="418"/>
      <c r="J157" s="419"/>
      <c r="K157" s="383" t="s">
        <v>457</v>
      </c>
      <c r="L157" s="384"/>
      <c r="M157" s="379">
        <f>'料金計算表（報酬改定時等以外不使用）'!G113</f>
        <v>-97</v>
      </c>
      <c r="N157" s="380"/>
      <c r="O157" s="385" t="s">
        <v>414</v>
      </c>
      <c r="P157" s="386"/>
      <c r="Q157" s="386"/>
      <c r="R157" s="386"/>
      <c r="S157" s="386"/>
      <c r="T157" s="387"/>
      <c r="U157" s="295"/>
      <c r="V157" s="295"/>
      <c r="W157" s="295"/>
      <c r="X157" s="295"/>
    </row>
    <row r="158" spans="1:24" ht="22.5" customHeight="1">
      <c r="A158" s="411"/>
      <c r="B158" s="412"/>
      <c r="C158" s="412"/>
      <c r="D158" s="412"/>
      <c r="E158" s="412"/>
      <c r="F158" s="412"/>
      <c r="G158" s="413"/>
      <c r="H158" s="420"/>
      <c r="I158" s="421"/>
      <c r="J158" s="422"/>
      <c r="K158" s="383" t="s">
        <v>456</v>
      </c>
      <c r="L158" s="384"/>
      <c r="M158" s="379">
        <f>'料金計算表（報酬改定時等以外不使用）'!I113</f>
        <v>-193</v>
      </c>
      <c r="N158" s="380"/>
      <c r="O158" s="388"/>
      <c r="P158" s="389"/>
      <c r="Q158" s="389"/>
      <c r="R158" s="389"/>
      <c r="S158" s="389"/>
      <c r="T158" s="390"/>
      <c r="U158" s="295"/>
      <c r="V158" s="295"/>
      <c r="W158" s="295"/>
      <c r="X158" s="295"/>
    </row>
    <row r="159" spans="1:24" ht="22.5" customHeight="1">
      <c r="A159" s="414"/>
      <c r="B159" s="415"/>
      <c r="C159" s="415"/>
      <c r="D159" s="415"/>
      <c r="E159" s="415"/>
      <c r="F159" s="415"/>
      <c r="G159" s="416"/>
      <c r="H159" s="423"/>
      <c r="I159" s="424"/>
      <c r="J159" s="425"/>
      <c r="K159" s="383" t="s">
        <v>570</v>
      </c>
      <c r="L159" s="384"/>
      <c r="M159" s="379">
        <f>'料金計算表（報酬改定時等以外不使用）'!K113</f>
        <v>-290</v>
      </c>
      <c r="N159" s="380"/>
      <c r="O159" s="391"/>
      <c r="P159" s="392"/>
      <c r="Q159" s="392"/>
      <c r="R159" s="392"/>
      <c r="S159" s="392"/>
      <c r="T159" s="393"/>
      <c r="U159" s="295"/>
      <c r="V159" s="295"/>
      <c r="W159" s="295"/>
      <c r="X159" s="295"/>
    </row>
    <row r="160" spans="1:24" ht="22.5" customHeight="1">
      <c r="A160" s="408" t="s">
        <v>412</v>
      </c>
      <c r="B160" s="409"/>
      <c r="C160" s="409"/>
      <c r="D160" s="409"/>
      <c r="E160" s="409"/>
      <c r="F160" s="409"/>
      <c r="G160" s="410"/>
      <c r="H160" s="426">
        <f>'料金計算表（報酬改定時等以外不使用）'!E114</f>
        <v>-482</v>
      </c>
      <c r="I160" s="427"/>
      <c r="J160" s="428"/>
      <c r="K160" s="383" t="s">
        <v>457</v>
      </c>
      <c r="L160" s="384"/>
      <c r="M160" s="379">
        <f>'料金計算表（報酬改定時等以外不使用）'!G114</f>
        <v>-49</v>
      </c>
      <c r="N160" s="380"/>
      <c r="O160" s="385" t="s">
        <v>413</v>
      </c>
      <c r="P160" s="386"/>
      <c r="Q160" s="386"/>
      <c r="R160" s="386"/>
      <c r="S160" s="386"/>
      <c r="T160" s="387"/>
      <c r="U160" s="295"/>
      <c r="V160" s="295"/>
      <c r="W160" s="295"/>
      <c r="X160" s="295"/>
    </row>
    <row r="161" spans="1:24" ht="22.5" customHeight="1">
      <c r="A161" s="411"/>
      <c r="B161" s="412"/>
      <c r="C161" s="412"/>
      <c r="D161" s="412"/>
      <c r="E161" s="412"/>
      <c r="F161" s="412"/>
      <c r="G161" s="413"/>
      <c r="H161" s="429"/>
      <c r="I161" s="430"/>
      <c r="J161" s="431"/>
      <c r="K161" s="383" t="s">
        <v>456</v>
      </c>
      <c r="L161" s="384"/>
      <c r="M161" s="379">
        <f>'料金計算表（報酬改定時等以外不使用）'!I114</f>
        <v>-97</v>
      </c>
      <c r="N161" s="380"/>
      <c r="O161" s="388"/>
      <c r="P161" s="389"/>
      <c r="Q161" s="389"/>
      <c r="R161" s="389"/>
      <c r="S161" s="389"/>
      <c r="T161" s="390"/>
      <c r="U161" s="295"/>
      <c r="V161" s="295"/>
      <c r="W161" s="295"/>
      <c r="X161" s="295"/>
    </row>
    <row r="162" spans="1:24" ht="22.5" customHeight="1">
      <c r="A162" s="414"/>
      <c r="B162" s="415"/>
      <c r="C162" s="415"/>
      <c r="D162" s="415"/>
      <c r="E162" s="415"/>
      <c r="F162" s="415"/>
      <c r="G162" s="416"/>
      <c r="H162" s="432"/>
      <c r="I162" s="433"/>
      <c r="J162" s="434"/>
      <c r="K162" s="383" t="s">
        <v>570</v>
      </c>
      <c r="L162" s="384"/>
      <c r="M162" s="379">
        <f>'料金計算表（報酬改定時等以外不使用）'!K114</f>
        <v>-145</v>
      </c>
      <c r="N162" s="380"/>
      <c r="O162" s="391"/>
      <c r="P162" s="392"/>
      <c r="Q162" s="392"/>
      <c r="R162" s="392"/>
      <c r="S162" s="392"/>
      <c r="T162" s="393"/>
      <c r="U162" s="295"/>
      <c r="V162" s="295"/>
      <c r="W162" s="295"/>
      <c r="X162" s="295"/>
    </row>
    <row r="163" spans="1:24" ht="39.75" customHeight="1">
      <c r="A163" s="606" t="s">
        <v>215</v>
      </c>
      <c r="B163" s="607"/>
      <c r="C163" s="607"/>
      <c r="D163" s="607"/>
      <c r="E163" s="607"/>
      <c r="F163" s="607"/>
      <c r="G163" s="607"/>
      <c r="H163" s="397" t="s">
        <v>86</v>
      </c>
      <c r="I163" s="398"/>
      <c r="J163" s="398"/>
      <c r="K163" s="398"/>
      <c r="L163" s="398"/>
      <c r="M163" s="398"/>
      <c r="N163" s="398"/>
      <c r="O163" s="394" t="s">
        <v>380</v>
      </c>
      <c r="P163" s="395"/>
      <c r="Q163" s="395"/>
      <c r="R163" s="395"/>
      <c r="S163" s="395"/>
      <c r="T163" s="396"/>
      <c r="U163" s="295"/>
      <c r="V163" s="295"/>
      <c r="W163" s="295"/>
      <c r="X163" s="295"/>
    </row>
    <row r="164" spans="1:25" ht="22.5" customHeight="1">
      <c r="A164" s="408" t="str">
        <f>IF(OR('基本情報入力'!D42="",'基本情報入力'!D42="算定なし"),"サービス提供体制強化加算",'基本情報入力'!D42)</f>
        <v>サービス提供体制強化加算（Ⅰ）イ</v>
      </c>
      <c r="B164" s="409"/>
      <c r="C164" s="409"/>
      <c r="D164" s="409"/>
      <c r="E164" s="409"/>
      <c r="F164" s="409"/>
      <c r="G164" s="410"/>
      <c r="H164" s="715">
        <f>_xlfn.IFERROR(VLOOKUP(A164,'料金計算表（報酬改定時等以外不使用）'!A115:G118,5,FALSE),"（当事業所では算定しません）")</f>
        <v>184</v>
      </c>
      <c r="I164" s="716"/>
      <c r="J164" s="717"/>
      <c r="K164" s="383" t="s">
        <v>457</v>
      </c>
      <c r="L164" s="384"/>
      <c r="M164" s="381">
        <f>_xlfn.IFERROR(VLOOKUP(A164,'料金計算表（報酬改定時等以外不使用）'!A115:G118,7,FALSE),"（当事業所では算定しません）")</f>
        <v>19</v>
      </c>
      <c r="N164" s="382"/>
      <c r="O164" s="385" t="s">
        <v>302</v>
      </c>
      <c r="P164" s="386"/>
      <c r="Q164" s="386"/>
      <c r="R164" s="386"/>
      <c r="S164" s="386"/>
      <c r="T164" s="387"/>
      <c r="U164" s="295"/>
      <c r="V164" s="295"/>
      <c r="W164" s="295"/>
      <c r="X164" s="295"/>
      <c r="Y164" s="133" t="s">
        <v>191</v>
      </c>
    </row>
    <row r="165" spans="1:25" ht="22.5" customHeight="1">
      <c r="A165" s="411"/>
      <c r="B165" s="412"/>
      <c r="C165" s="412"/>
      <c r="D165" s="412"/>
      <c r="E165" s="412"/>
      <c r="F165" s="412"/>
      <c r="G165" s="413"/>
      <c r="H165" s="718"/>
      <c r="I165" s="719"/>
      <c r="J165" s="720"/>
      <c r="K165" s="383" t="s">
        <v>456</v>
      </c>
      <c r="L165" s="384"/>
      <c r="M165" s="381">
        <f>_xlfn.IFERROR(VLOOKUP(A164,'料金計算表（報酬改定時等以外不使用）'!A115:I118,9,FALSE),"（当事業所では算定しません）")</f>
        <v>37</v>
      </c>
      <c r="N165" s="382"/>
      <c r="O165" s="388"/>
      <c r="P165" s="389"/>
      <c r="Q165" s="389"/>
      <c r="R165" s="389"/>
      <c r="S165" s="389"/>
      <c r="T165" s="390"/>
      <c r="U165" s="295"/>
      <c r="V165" s="295"/>
      <c r="W165" s="295"/>
      <c r="X165" s="295"/>
      <c r="Y165" s="133"/>
    </row>
    <row r="166" spans="1:25" ht="22.5" customHeight="1">
      <c r="A166" s="414"/>
      <c r="B166" s="415"/>
      <c r="C166" s="415"/>
      <c r="D166" s="415"/>
      <c r="E166" s="415"/>
      <c r="F166" s="415"/>
      <c r="G166" s="416"/>
      <c r="H166" s="721"/>
      <c r="I166" s="722"/>
      <c r="J166" s="723"/>
      <c r="K166" s="383" t="s">
        <v>570</v>
      </c>
      <c r="L166" s="384"/>
      <c r="M166" s="381">
        <f>_xlfn.IFERROR(VLOOKUP(A164,'料金計算表（報酬改定時等以外不使用）'!A115:IK118,11,FALSE),"（当事業所では算定しません）")</f>
        <v>56</v>
      </c>
      <c r="N166" s="382"/>
      <c r="O166" s="391"/>
      <c r="P166" s="392"/>
      <c r="Q166" s="392"/>
      <c r="R166" s="392"/>
      <c r="S166" s="392"/>
      <c r="T166" s="393"/>
      <c r="U166" s="295"/>
      <c r="V166" s="295"/>
      <c r="W166" s="295"/>
      <c r="X166" s="295"/>
      <c r="Y166" s="133"/>
    </row>
    <row r="167" spans="1:25" ht="40.5" customHeight="1" thickBot="1">
      <c r="A167" s="660" t="str">
        <f>IF(OR('基本情報入力'!$D$43="",'基本情報入力'!$D$43="算定なし"),"介護職員処遇改善加算",'基本情報入力'!$D$43)</f>
        <v>介護職員処遇改善加算 Ⅰ</v>
      </c>
      <c r="B167" s="661"/>
      <c r="C167" s="661"/>
      <c r="D167" s="661"/>
      <c r="E167" s="661"/>
      <c r="F167" s="661"/>
      <c r="G167" s="661"/>
      <c r="H167" s="724" t="str">
        <f>_xlfn.IFERROR(VLOOKUP($A$167,'料金計算表（報酬改定時等以外不使用）'!$A$123:$G$127,5,FALSE),"（当事業所では算定しません）")</f>
        <v> 所定単位数の5.9％を加算</v>
      </c>
      <c r="I167" s="725"/>
      <c r="J167" s="725"/>
      <c r="K167" s="725"/>
      <c r="L167" s="725"/>
      <c r="M167" s="725"/>
      <c r="N167" s="725"/>
      <c r="O167" s="726" t="s">
        <v>85</v>
      </c>
      <c r="P167" s="727"/>
      <c r="Q167" s="727"/>
      <c r="R167" s="727"/>
      <c r="S167" s="727"/>
      <c r="T167" s="728"/>
      <c r="U167" s="295"/>
      <c r="V167" s="295"/>
      <c r="W167" s="295"/>
      <c r="X167" s="295"/>
      <c r="Y167" s="133" t="s">
        <v>191</v>
      </c>
    </row>
    <row r="168" spans="1:25" ht="40.5" customHeight="1" thickBot="1">
      <c r="A168" s="660" t="str">
        <f>IF(OR('基本情報入力'!$D$44="",'基本情報入力'!$D$44="算定なし"),"介護職員等特定処遇改善加算",'基本情報入力'!$D$44)</f>
        <v>介護職員等特定処遇改善加算 Ⅰ</v>
      </c>
      <c r="B168" s="661"/>
      <c r="C168" s="661"/>
      <c r="D168" s="661"/>
      <c r="E168" s="661"/>
      <c r="F168" s="661"/>
      <c r="G168" s="661"/>
      <c r="H168" s="724" t="str">
        <f>_xlfn.IFERROR(VLOOKUP($A$168,'料金計算表（報酬改定時等以外不使用）'!$A$128:$G$129,5,FALSE),"（当事業所では算定しません）")</f>
        <v> 所定単位数の1.2％を加算</v>
      </c>
      <c r="I168" s="725"/>
      <c r="J168" s="725"/>
      <c r="K168" s="725"/>
      <c r="L168" s="725"/>
      <c r="M168" s="725"/>
      <c r="N168" s="725"/>
      <c r="O168" s="726" t="s">
        <v>85</v>
      </c>
      <c r="P168" s="727"/>
      <c r="Q168" s="727"/>
      <c r="R168" s="727"/>
      <c r="S168" s="727"/>
      <c r="T168" s="728"/>
      <c r="U168" s="295"/>
      <c r="V168" s="295"/>
      <c r="W168" s="295"/>
      <c r="X168" s="295"/>
      <c r="Y168" s="133" t="s">
        <v>191</v>
      </c>
    </row>
    <row r="169" spans="1:24" ht="19.5">
      <c r="A169" s="893" t="s">
        <v>87</v>
      </c>
      <c r="B169" s="893"/>
      <c r="C169" s="893"/>
      <c r="D169" s="893"/>
      <c r="E169" s="893"/>
      <c r="F169" s="893"/>
      <c r="G169" s="893"/>
      <c r="H169" s="893"/>
      <c r="I169" s="893"/>
      <c r="J169" s="893"/>
      <c r="K169" s="893"/>
      <c r="L169" s="893"/>
      <c r="M169" s="893"/>
      <c r="N169" s="893"/>
      <c r="O169" s="893"/>
      <c r="P169" s="893"/>
      <c r="Q169" s="893"/>
      <c r="R169" s="893"/>
      <c r="S169" s="893"/>
      <c r="T169" s="893"/>
      <c r="U169" s="296"/>
      <c r="V169" s="296"/>
      <c r="W169" s="296"/>
      <c r="X169" s="296"/>
    </row>
    <row r="170" spans="1:24" ht="106.5" customHeight="1">
      <c r="A170" s="779" t="s">
        <v>94</v>
      </c>
      <c r="B170" s="779"/>
      <c r="C170" s="779"/>
      <c r="D170" s="779"/>
      <c r="E170" s="779"/>
      <c r="F170" s="779"/>
      <c r="G170" s="779"/>
      <c r="H170" s="779"/>
      <c r="I170" s="779"/>
      <c r="J170" s="779"/>
      <c r="K170" s="779"/>
      <c r="L170" s="779"/>
      <c r="M170" s="779"/>
      <c r="N170" s="779"/>
      <c r="O170" s="779"/>
      <c r="P170" s="779"/>
      <c r="Q170" s="779"/>
      <c r="R170" s="779"/>
      <c r="S170" s="779"/>
      <c r="T170" s="779"/>
      <c r="U170" s="246"/>
      <c r="V170" s="246"/>
      <c r="W170" s="246"/>
      <c r="X170" s="246"/>
    </row>
    <row r="171" spans="1:24" ht="42" customHeight="1">
      <c r="A171" s="47" t="s">
        <v>388</v>
      </c>
      <c r="T171" s="146"/>
      <c r="U171" s="146"/>
      <c r="V171" s="146"/>
      <c r="W171" s="146"/>
      <c r="X171" s="146"/>
    </row>
    <row r="172" spans="1:24" ht="42.75" customHeight="1">
      <c r="A172" s="29" t="s">
        <v>389</v>
      </c>
      <c r="T172" s="146"/>
      <c r="U172" s="146"/>
      <c r="V172" s="146"/>
      <c r="W172" s="146"/>
      <c r="X172" s="146"/>
    </row>
    <row r="173" spans="1:24" ht="39.75" customHeight="1">
      <c r="A173" s="25" t="s">
        <v>76</v>
      </c>
      <c r="B173" s="26" t="s">
        <v>320</v>
      </c>
      <c r="C173" s="26"/>
      <c r="D173" s="26"/>
      <c r="E173" s="26"/>
      <c r="F173" s="26"/>
      <c r="G173" s="26"/>
      <c r="H173" s="26"/>
      <c r="I173" s="26"/>
      <c r="J173" s="26"/>
      <c r="K173" s="26"/>
      <c r="L173" s="26"/>
      <c r="M173" s="26"/>
      <c r="N173" s="26"/>
      <c r="O173" s="26"/>
      <c r="P173" s="26"/>
      <c r="Q173" s="26"/>
      <c r="R173" s="26"/>
      <c r="S173" s="26"/>
      <c r="T173" s="146"/>
      <c r="U173" s="146"/>
      <c r="V173" s="146"/>
      <c r="W173" s="146"/>
      <c r="X173" s="146"/>
    </row>
    <row r="174" spans="1:24" ht="34.5" customHeight="1">
      <c r="A174" s="25" t="s">
        <v>77</v>
      </c>
      <c r="B174" s="26" t="s">
        <v>511</v>
      </c>
      <c r="C174" s="26"/>
      <c r="D174" s="26"/>
      <c r="E174" s="26"/>
      <c r="F174" s="26"/>
      <c r="G174" s="26"/>
      <c r="H174" s="26"/>
      <c r="I174" s="26"/>
      <c r="J174" s="26"/>
      <c r="K174" s="26"/>
      <c r="L174" s="26"/>
      <c r="M174" s="26"/>
      <c r="N174" s="26"/>
      <c r="O174" s="26"/>
      <c r="P174" s="26"/>
      <c r="Q174" s="26"/>
      <c r="R174" s="26"/>
      <c r="S174" s="26"/>
      <c r="T174" s="146"/>
      <c r="U174" s="146"/>
      <c r="V174" s="146"/>
      <c r="W174" s="146"/>
      <c r="X174" s="146"/>
    </row>
    <row r="175" spans="1:24" ht="40.5" customHeight="1">
      <c r="A175" s="25" t="s">
        <v>78</v>
      </c>
      <c r="B175" s="26" t="s">
        <v>512</v>
      </c>
      <c r="C175" s="26"/>
      <c r="D175" s="26"/>
      <c r="E175" s="26"/>
      <c r="F175" s="26"/>
      <c r="G175" s="26"/>
      <c r="H175" s="26"/>
      <c r="I175" s="26"/>
      <c r="J175" s="26"/>
      <c r="K175" s="26"/>
      <c r="L175" s="26"/>
      <c r="M175" s="26"/>
      <c r="N175" s="26"/>
      <c r="O175" s="26"/>
      <c r="P175" s="26"/>
      <c r="Q175" s="26"/>
      <c r="R175" s="26"/>
      <c r="S175" s="26"/>
      <c r="T175" s="146"/>
      <c r="U175" s="146"/>
      <c r="V175" s="146"/>
      <c r="W175" s="146"/>
      <c r="X175" s="146"/>
    </row>
    <row r="176" spans="1:24" ht="58.5" customHeight="1">
      <c r="A176" s="25" t="s">
        <v>79</v>
      </c>
      <c r="B176" s="713" t="s">
        <v>507</v>
      </c>
      <c r="C176" s="713"/>
      <c r="D176" s="713"/>
      <c r="E176" s="713"/>
      <c r="F176" s="713"/>
      <c r="G176" s="713"/>
      <c r="H176" s="713"/>
      <c r="I176" s="713"/>
      <c r="J176" s="713"/>
      <c r="K176" s="713"/>
      <c r="L176" s="713"/>
      <c r="M176" s="713"/>
      <c r="N176" s="713"/>
      <c r="O176" s="713"/>
      <c r="P176" s="713"/>
      <c r="Q176" s="713"/>
      <c r="R176" s="713"/>
      <c r="S176" s="713"/>
      <c r="T176" s="713"/>
      <c r="U176" s="247"/>
      <c r="V176" s="247"/>
      <c r="W176" s="247"/>
      <c r="X176" s="247"/>
    </row>
    <row r="177" spans="1:24" ht="57.75" customHeight="1">
      <c r="A177" s="25" t="s">
        <v>80</v>
      </c>
      <c r="B177" s="713" t="s">
        <v>513</v>
      </c>
      <c r="C177" s="713"/>
      <c r="D177" s="713"/>
      <c r="E177" s="713"/>
      <c r="F177" s="713"/>
      <c r="G177" s="713"/>
      <c r="H177" s="713"/>
      <c r="I177" s="713"/>
      <c r="J177" s="713"/>
      <c r="K177" s="713"/>
      <c r="L177" s="713"/>
      <c r="M177" s="713"/>
      <c r="N177" s="713"/>
      <c r="O177" s="713"/>
      <c r="P177" s="713"/>
      <c r="Q177" s="713"/>
      <c r="R177" s="713"/>
      <c r="S177" s="713"/>
      <c r="T177" s="713"/>
      <c r="U177" s="247"/>
      <c r="V177" s="247"/>
      <c r="W177" s="247"/>
      <c r="X177" s="247"/>
    </row>
    <row r="178" spans="1:24" ht="19.5">
      <c r="A178" s="40" t="s">
        <v>43</v>
      </c>
      <c r="T178" s="146"/>
      <c r="U178" s="146"/>
      <c r="V178" s="146"/>
      <c r="W178" s="146"/>
      <c r="X178" s="146"/>
    </row>
    <row r="179" spans="1:38" ht="96" customHeight="1">
      <c r="A179" s="794" t="s">
        <v>321</v>
      </c>
      <c r="B179" s="795"/>
      <c r="C179" s="795"/>
      <c r="D179" s="796"/>
      <c r="E179" s="826" t="str">
        <f>'基本情報入力'!$D$45</f>
        <v>利用者の居宅が、通常の事業の実施地域以外の場合、運営規程の定めに基づき、交通費の実費を請求いたします。
なお、自動車を使用した場合は次のとおり請求いたします。
【例1】(1) 事業所から片道〇〇キロメートル未満　〇〇〇円
       (2) 事業所から片道〇〇キロメートル以上　〇〇〇円
【例2】片道　〇〇〇円</v>
      </c>
      <c r="F179" s="826"/>
      <c r="G179" s="826"/>
      <c r="H179" s="826"/>
      <c r="I179" s="826"/>
      <c r="J179" s="826"/>
      <c r="K179" s="826"/>
      <c r="L179" s="826"/>
      <c r="M179" s="826"/>
      <c r="N179" s="826"/>
      <c r="O179" s="826"/>
      <c r="P179" s="826"/>
      <c r="Q179" s="826"/>
      <c r="R179" s="826"/>
      <c r="S179" s="826"/>
      <c r="T179" s="826"/>
      <c r="U179" s="297"/>
      <c r="V179" s="297"/>
      <c r="W179" s="297"/>
      <c r="X179" s="297"/>
      <c r="Y179" s="793" t="s">
        <v>581</v>
      </c>
      <c r="Z179" s="793"/>
      <c r="AA179" s="793"/>
      <c r="AB179" s="793"/>
      <c r="AC179" s="793"/>
      <c r="AD179" s="793"/>
      <c r="AE179" s="793"/>
      <c r="AF179" s="793"/>
      <c r="AG179" s="793"/>
      <c r="AH179" s="793"/>
      <c r="AI179" s="793"/>
      <c r="AJ179" s="793"/>
      <c r="AK179" s="793"/>
      <c r="AL179" s="793"/>
    </row>
    <row r="180" spans="1:38" ht="54" customHeight="1">
      <c r="A180" s="834" t="s">
        <v>44</v>
      </c>
      <c r="B180" s="835"/>
      <c r="C180" s="835"/>
      <c r="D180" s="836"/>
      <c r="E180" s="714" t="s">
        <v>45</v>
      </c>
      <c r="F180" s="714"/>
      <c r="G180" s="714"/>
      <c r="H180" s="714"/>
      <c r="I180" s="714"/>
      <c r="J180" s="714"/>
      <c r="K180" s="714"/>
      <c r="L180" s="714"/>
      <c r="M180" s="714"/>
      <c r="N180" s="714"/>
      <c r="O180" s="714"/>
      <c r="P180" s="714"/>
      <c r="Q180" s="714"/>
      <c r="R180" s="714"/>
      <c r="S180" s="714"/>
      <c r="T180" s="714"/>
      <c r="U180" s="23"/>
      <c r="V180" s="23"/>
      <c r="W180" s="298"/>
      <c r="X180" s="298"/>
      <c r="Y180" s="578" t="s">
        <v>436</v>
      </c>
      <c r="Z180" s="578"/>
      <c r="AA180" s="578"/>
      <c r="AB180" s="578"/>
      <c r="AC180" s="578"/>
      <c r="AD180" s="578"/>
      <c r="AE180" s="578"/>
      <c r="AF180" s="578"/>
      <c r="AG180" s="578"/>
      <c r="AH180" s="578"/>
      <c r="AI180" s="578"/>
      <c r="AJ180" s="578"/>
      <c r="AK180" s="578"/>
      <c r="AL180" s="578"/>
    </row>
    <row r="181" spans="1:38" ht="36.75" customHeight="1">
      <c r="A181" s="837"/>
      <c r="B181" s="838"/>
      <c r="C181" s="838"/>
      <c r="D181" s="839"/>
      <c r="E181" s="809" t="s">
        <v>46</v>
      </c>
      <c r="F181" s="809"/>
      <c r="G181" s="809"/>
      <c r="H181" s="809"/>
      <c r="I181" s="809"/>
      <c r="J181" s="809"/>
      <c r="K181" s="809"/>
      <c r="L181" s="774" t="s">
        <v>153</v>
      </c>
      <c r="M181" s="774"/>
      <c r="N181" s="774"/>
      <c r="O181" s="774"/>
      <c r="P181" s="774"/>
      <c r="Q181" s="774"/>
      <c r="R181" s="774"/>
      <c r="S181" s="774"/>
      <c r="T181" s="774"/>
      <c r="U181" s="288"/>
      <c r="V181" s="288"/>
      <c r="W181" s="288"/>
      <c r="X181" s="288"/>
      <c r="Y181" s="578"/>
      <c r="Z181" s="578"/>
      <c r="AA181" s="578"/>
      <c r="AB181" s="578"/>
      <c r="AC181" s="578"/>
      <c r="AD181" s="578"/>
      <c r="AE181" s="578"/>
      <c r="AF181" s="578"/>
      <c r="AG181" s="578"/>
      <c r="AH181" s="578"/>
      <c r="AI181" s="578"/>
      <c r="AJ181" s="578"/>
      <c r="AK181" s="578"/>
      <c r="AL181" s="578"/>
    </row>
    <row r="182" spans="1:38" ht="36.75" customHeight="1">
      <c r="A182" s="837"/>
      <c r="B182" s="838"/>
      <c r="C182" s="838"/>
      <c r="D182" s="839"/>
      <c r="E182" s="809" t="s">
        <v>47</v>
      </c>
      <c r="F182" s="809"/>
      <c r="G182" s="809"/>
      <c r="H182" s="809"/>
      <c r="I182" s="809"/>
      <c r="J182" s="809"/>
      <c r="K182" s="809"/>
      <c r="L182" s="633" t="s">
        <v>154</v>
      </c>
      <c r="M182" s="633"/>
      <c r="N182" s="633"/>
      <c r="O182" s="633"/>
      <c r="P182" s="633"/>
      <c r="Q182" s="633"/>
      <c r="R182" s="633"/>
      <c r="S182" s="633"/>
      <c r="T182" s="633"/>
      <c r="U182" s="287"/>
      <c r="V182" s="287"/>
      <c r="W182" s="287"/>
      <c r="X182" s="287"/>
      <c r="Y182" s="578"/>
      <c r="Z182" s="578"/>
      <c r="AA182" s="578"/>
      <c r="AB182" s="578"/>
      <c r="AC182" s="578"/>
      <c r="AD182" s="578"/>
      <c r="AE182" s="578"/>
      <c r="AF182" s="578"/>
      <c r="AG182" s="578"/>
      <c r="AH182" s="578"/>
      <c r="AI182" s="578"/>
      <c r="AJ182" s="578"/>
      <c r="AK182" s="578"/>
      <c r="AL182" s="578"/>
    </row>
    <row r="183" spans="1:38" ht="38.25" customHeight="1">
      <c r="A183" s="837"/>
      <c r="B183" s="838"/>
      <c r="C183" s="838"/>
      <c r="D183" s="839"/>
      <c r="E183" s="635" t="s">
        <v>48</v>
      </c>
      <c r="F183" s="635"/>
      <c r="G183" s="635"/>
      <c r="H183" s="635"/>
      <c r="I183" s="635"/>
      <c r="J183" s="635"/>
      <c r="K183" s="635"/>
      <c r="L183" s="633" t="s">
        <v>154</v>
      </c>
      <c r="M183" s="633"/>
      <c r="N183" s="633"/>
      <c r="O183" s="633"/>
      <c r="P183" s="633"/>
      <c r="Q183" s="633"/>
      <c r="R183" s="633"/>
      <c r="S183" s="633"/>
      <c r="T183" s="633"/>
      <c r="U183" s="287"/>
      <c r="V183" s="287"/>
      <c r="W183" s="287"/>
      <c r="X183" s="287"/>
      <c r="Y183" s="578"/>
      <c r="Z183" s="578"/>
      <c r="AA183" s="578"/>
      <c r="AB183" s="578"/>
      <c r="AC183" s="578"/>
      <c r="AD183" s="578"/>
      <c r="AE183" s="578"/>
      <c r="AF183" s="578"/>
      <c r="AG183" s="578"/>
      <c r="AH183" s="578"/>
      <c r="AI183" s="578"/>
      <c r="AJ183" s="578"/>
      <c r="AK183" s="578"/>
      <c r="AL183" s="578"/>
    </row>
    <row r="184" spans="1:38" ht="28.5" customHeight="1">
      <c r="A184" s="813" t="s">
        <v>496</v>
      </c>
      <c r="B184" s="814"/>
      <c r="C184" s="814"/>
      <c r="D184" s="814"/>
      <c r="E184" s="814"/>
      <c r="F184" s="814"/>
      <c r="G184" s="814"/>
      <c r="H184" s="814"/>
      <c r="I184" s="814"/>
      <c r="J184" s="814"/>
      <c r="K184" s="814"/>
      <c r="L184" s="814"/>
      <c r="M184" s="814"/>
      <c r="N184" s="814"/>
      <c r="O184" s="814"/>
      <c r="P184" s="814"/>
      <c r="Q184" s="814"/>
      <c r="R184" s="814"/>
      <c r="S184" s="814"/>
      <c r="T184" s="815"/>
      <c r="U184" s="318"/>
      <c r="V184" s="318"/>
      <c r="W184" s="299"/>
      <c r="X184" s="299"/>
      <c r="Y184" s="578"/>
      <c r="Z184" s="578"/>
      <c r="AA184" s="578"/>
      <c r="AB184" s="578"/>
      <c r="AC184" s="578"/>
      <c r="AD184" s="578"/>
      <c r="AE184" s="578"/>
      <c r="AF184" s="578"/>
      <c r="AG184" s="578"/>
      <c r="AH184" s="578"/>
      <c r="AI184" s="578"/>
      <c r="AJ184" s="578"/>
      <c r="AK184" s="578"/>
      <c r="AL184" s="578"/>
    </row>
    <row r="185" spans="1:38" ht="40.5" customHeight="1">
      <c r="A185" s="605" t="s">
        <v>323</v>
      </c>
      <c r="B185" s="605"/>
      <c r="C185" s="605"/>
      <c r="D185" s="605"/>
      <c r="E185" s="605"/>
      <c r="F185" s="605"/>
      <c r="G185" s="605"/>
      <c r="H185" s="605"/>
      <c r="I185" s="605"/>
      <c r="J185" s="605"/>
      <c r="K185" s="636" t="s">
        <v>470</v>
      </c>
      <c r="L185" s="637"/>
      <c r="M185" s="637"/>
      <c r="N185" s="637"/>
      <c r="O185" s="637"/>
      <c r="P185" s="637"/>
      <c r="Q185" s="637"/>
      <c r="R185" s="637"/>
      <c r="S185" s="637"/>
      <c r="T185" s="638"/>
      <c r="U185" s="288"/>
      <c r="V185" s="288"/>
      <c r="W185" s="288"/>
      <c r="X185" s="288"/>
      <c r="Y185" s="656" t="s">
        <v>210</v>
      </c>
      <c r="Z185" s="656"/>
      <c r="AA185" s="656"/>
      <c r="AB185" s="656"/>
      <c r="AC185" s="656"/>
      <c r="AD185" s="656"/>
      <c r="AE185" s="656"/>
      <c r="AF185" s="656"/>
      <c r="AG185" s="656"/>
      <c r="AH185" s="656"/>
      <c r="AI185" s="656"/>
      <c r="AJ185" s="656"/>
      <c r="AK185" s="656"/>
      <c r="AL185" s="656"/>
    </row>
    <row r="186" spans="1:38" ht="40.5" customHeight="1">
      <c r="A186" s="605" t="s">
        <v>324</v>
      </c>
      <c r="B186" s="605"/>
      <c r="C186" s="605"/>
      <c r="D186" s="605"/>
      <c r="E186" s="605"/>
      <c r="F186" s="605"/>
      <c r="G186" s="605"/>
      <c r="H186" s="605"/>
      <c r="I186" s="605"/>
      <c r="J186" s="605"/>
      <c r="K186" s="636" t="s">
        <v>471</v>
      </c>
      <c r="L186" s="637"/>
      <c r="M186" s="637"/>
      <c r="N186" s="637"/>
      <c r="O186" s="637"/>
      <c r="P186" s="637"/>
      <c r="Q186" s="637"/>
      <c r="R186" s="637"/>
      <c r="S186" s="637"/>
      <c r="T186" s="638"/>
      <c r="U186" s="288"/>
      <c r="V186" s="288"/>
      <c r="W186" s="288"/>
      <c r="X186" s="288"/>
      <c r="Y186" s="134"/>
      <c r="Z186" s="134"/>
      <c r="AA186" s="134"/>
      <c r="AB186" s="134"/>
      <c r="AC186" s="134"/>
      <c r="AD186" s="134"/>
      <c r="AE186" s="134"/>
      <c r="AF186" s="134"/>
      <c r="AG186" s="134"/>
      <c r="AH186" s="134"/>
      <c r="AI186" s="134"/>
      <c r="AJ186" s="134"/>
      <c r="AK186" s="134"/>
      <c r="AL186" s="134"/>
    </row>
    <row r="187" spans="1:38" ht="40.5" customHeight="1">
      <c r="A187" s="605" t="s">
        <v>325</v>
      </c>
      <c r="B187" s="605"/>
      <c r="C187" s="605"/>
      <c r="D187" s="605"/>
      <c r="E187" s="605"/>
      <c r="F187" s="605"/>
      <c r="G187" s="605"/>
      <c r="H187" s="605"/>
      <c r="I187" s="605"/>
      <c r="J187" s="605"/>
      <c r="K187" s="636" t="s">
        <v>381</v>
      </c>
      <c r="L187" s="637"/>
      <c r="M187" s="637"/>
      <c r="N187" s="637"/>
      <c r="O187" s="637"/>
      <c r="P187" s="637"/>
      <c r="Q187" s="637"/>
      <c r="R187" s="637"/>
      <c r="S187" s="637"/>
      <c r="T187" s="638"/>
      <c r="U187" s="288"/>
      <c r="V187" s="288"/>
      <c r="W187" s="288"/>
      <c r="X187" s="288"/>
      <c r="Y187" s="134"/>
      <c r="Z187" s="134"/>
      <c r="AA187" s="134"/>
      <c r="AB187" s="134"/>
      <c r="AC187" s="134"/>
      <c r="AD187" s="134"/>
      <c r="AE187" s="134"/>
      <c r="AF187" s="134"/>
      <c r="AG187" s="134"/>
      <c r="AH187" s="134"/>
      <c r="AI187" s="134"/>
      <c r="AJ187" s="134"/>
      <c r="AK187" s="134"/>
      <c r="AL187" s="134"/>
    </row>
    <row r="188" spans="1:24" ht="12.75" customHeight="1">
      <c r="A188" s="208"/>
      <c r="B188" s="208"/>
      <c r="C188" s="208"/>
      <c r="D188" s="103"/>
      <c r="E188" s="103"/>
      <c r="F188" s="103"/>
      <c r="G188" s="103"/>
      <c r="H188" s="103"/>
      <c r="I188" s="103"/>
      <c r="J188" s="103"/>
      <c r="K188" s="103"/>
      <c r="L188" s="103"/>
      <c r="M188" s="103"/>
      <c r="N188" s="103"/>
      <c r="O188" s="103"/>
      <c r="P188" s="103"/>
      <c r="Q188" s="205"/>
      <c r="R188" s="205"/>
      <c r="S188" s="209"/>
      <c r="T188" s="210"/>
      <c r="U188" s="210"/>
      <c r="V188" s="210"/>
      <c r="W188" s="210"/>
      <c r="X188" s="210"/>
    </row>
    <row r="189" spans="1:24" ht="27" customHeight="1">
      <c r="A189" s="187" t="s">
        <v>189</v>
      </c>
      <c r="T189" s="146"/>
      <c r="U189" s="146"/>
      <c r="V189" s="146"/>
      <c r="W189" s="146"/>
      <c r="X189" s="146"/>
    </row>
    <row r="190" spans="1:24" ht="21" customHeight="1">
      <c r="A190" s="21" t="s">
        <v>49</v>
      </c>
      <c r="T190" s="146"/>
      <c r="U190" s="146"/>
      <c r="V190" s="146"/>
      <c r="W190" s="146"/>
      <c r="X190" s="146"/>
    </row>
    <row r="191" spans="1:38" ht="69.75" customHeight="1">
      <c r="A191" s="832" t="s">
        <v>95</v>
      </c>
      <c r="B191" s="832"/>
      <c r="C191" s="832"/>
      <c r="D191" s="832"/>
      <c r="E191" s="832"/>
      <c r="F191" s="832"/>
      <c r="G191" s="657" t="str">
        <f>'基本情報入力'!$D$46</f>
        <v>　利用料利用者負担額及びその他の費用の額は、利用月ごとの合計金額により請求いたします。
　上記に係る請求書は、利用明細を添えて利用月の翌月○○日までに利用者あてにお届け（郵送）します。</v>
      </c>
      <c r="H191" s="658"/>
      <c r="I191" s="658"/>
      <c r="J191" s="658"/>
      <c r="K191" s="658"/>
      <c r="L191" s="658"/>
      <c r="M191" s="658"/>
      <c r="N191" s="658"/>
      <c r="O191" s="658"/>
      <c r="P191" s="658"/>
      <c r="Q191" s="658"/>
      <c r="R191" s="658"/>
      <c r="S191" s="658"/>
      <c r="T191" s="659"/>
      <c r="U191" s="300"/>
      <c r="V191" s="300"/>
      <c r="W191" s="300"/>
      <c r="X191" s="300"/>
      <c r="Y191" s="656"/>
      <c r="Z191" s="656"/>
      <c r="AA191" s="656"/>
      <c r="AB191" s="656"/>
      <c r="AC191" s="656"/>
      <c r="AD191" s="656"/>
      <c r="AE191" s="656"/>
      <c r="AF191" s="656"/>
      <c r="AG191" s="656"/>
      <c r="AH191" s="656"/>
      <c r="AI191" s="656"/>
      <c r="AJ191" s="656"/>
      <c r="AK191" s="656"/>
      <c r="AL191" s="656"/>
    </row>
    <row r="192" spans="1:24" ht="162.75" customHeight="1">
      <c r="A192" s="543" t="s">
        <v>96</v>
      </c>
      <c r="B192" s="544"/>
      <c r="C192" s="544"/>
      <c r="D192" s="544"/>
      <c r="E192" s="544"/>
      <c r="F192" s="545"/>
      <c r="G192" s="657" t="str">
        <f>'基本情報入力'!$D$47</f>
        <v>　サービス提供の都度お渡しするサービス提供記録の利用者控えと内容を照合のうえ、請求月の○○日までに、下記のいずれかの方法によりお支払い下さい。
　(ア) 事業者指定口座への振り込み
　(イ) 利用者指定口座からの自動振替
　(ウ) 現金支払い
　お支払いの確認をしましたら、支払い方法の如何によらず、領収書をお渡しいたしますので、必ず保管されますようお願いします。（医療費控除の還付請求の際に必要となることがあります。）</v>
      </c>
      <c r="H192" s="658"/>
      <c r="I192" s="658"/>
      <c r="J192" s="658"/>
      <c r="K192" s="658"/>
      <c r="L192" s="658"/>
      <c r="M192" s="658"/>
      <c r="N192" s="658"/>
      <c r="O192" s="658"/>
      <c r="P192" s="658"/>
      <c r="Q192" s="658"/>
      <c r="R192" s="658"/>
      <c r="S192" s="658"/>
      <c r="T192" s="659"/>
      <c r="U192" s="300"/>
      <c r="V192" s="300"/>
      <c r="W192" s="300"/>
      <c r="X192" s="300"/>
    </row>
    <row r="193" spans="1:24" ht="71.25" customHeight="1">
      <c r="A193" s="833" t="str">
        <f>'基本情報入力'!$D$48</f>
        <v>※  利用料、利用者負担額（介護保険を適用する場合）及びその他の費用の支払いについて、正当な理由がないにもかかわらず、支払い期日から○○月以上遅延し、さらに支払いの督促から○○日以内に支払いが無い場合には、サービス提供の契約を解除した上で、未払い分をお支払いいただくことがあります。</v>
      </c>
      <c r="B193" s="833"/>
      <c r="C193" s="833"/>
      <c r="D193" s="833"/>
      <c r="E193" s="833"/>
      <c r="F193" s="833"/>
      <c r="G193" s="833"/>
      <c r="H193" s="833"/>
      <c r="I193" s="833"/>
      <c r="J193" s="833"/>
      <c r="K193" s="833"/>
      <c r="L193" s="833"/>
      <c r="M193" s="833"/>
      <c r="N193" s="833"/>
      <c r="O193" s="833"/>
      <c r="P193" s="833"/>
      <c r="Q193" s="833"/>
      <c r="R193" s="833"/>
      <c r="S193" s="833"/>
      <c r="T193" s="833"/>
      <c r="U193" s="297"/>
      <c r="V193" s="297"/>
      <c r="W193" s="297"/>
      <c r="X193" s="297"/>
    </row>
    <row r="194" spans="1:24" ht="19.5">
      <c r="A194" s="21"/>
      <c r="T194" s="146"/>
      <c r="U194" s="146"/>
      <c r="V194" s="146"/>
      <c r="W194" s="146"/>
      <c r="X194" s="146"/>
    </row>
    <row r="195" spans="1:24" ht="27" customHeight="1">
      <c r="A195" s="40" t="s">
        <v>326</v>
      </c>
      <c r="T195" s="146"/>
      <c r="U195" s="146"/>
      <c r="V195" s="146"/>
      <c r="W195" s="146"/>
      <c r="X195" s="146"/>
    </row>
    <row r="196" spans="1:24" ht="56.25" customHeight="1">
      <c r="A196" s="28" t="s">
        <v>106</v>
      </c>
      <c r="B196" s="746" t="s">
        <v>523</v>
      </c>
      <c r="C196" s="746"/>
      <c r="D196" s="746"/>
      <c r="E196" s="746"/>
      <c r="F196" s="746"/>
      <c r="G196" s="746"/>
      <c r="H196" s="746"/>
      <c r="I196" s="746"/>
      <c r="J196" s="746"/>
      <c r="K196" s="746"/>
      <c r="L196" s="746"/>
      <c r="M196" s="746"/>
      <c r="N196" s="746"/>
      <c r="O196" s="746"/>
      <c r="P196" s="746"/>
      <c r="Q196" s="746"/>
      <c r="R196" s="746"/>
      <c r="S196" s="746"/>
      <c r="T196" s="746"/>
      <c r="U196" s="241"/>
      <c r="V196" s="241"/>
      <c r="W196" s="241"/>
      <c r="X196" s="241"/>
    </row>
    <row r="197" spans="1:24" ht="96.75" customHeight="1">
      <c r="A197" s="28" t="s">
        <v>107</v>
      </c>
      <c r="B197" s="746" t="s">
        <v>497</v>
      </c>
      <c r="C197" s="746"/>
      <c r="D197" s="746"/>
      <c r="E197" s="746"/>
      <c r="F197" s="746"/>
      <c r="G197" s="746"/>
      <c r="H197" s="746"/>
      <c r="I197" s="746"/>
      <c r="J197" s="746"/>
      <c r="K197" s="746"/>
      <c r="L197" s="746"/>
      <c r="M197" s="746"/>
      <c r="N197" s="746"/>
      <c r="O197" s="746"/>
      <c r="P197" s="746"/>
      <c r="Q197" s="746"/>
      <c r="R197" s="746"/>
      <c r="S197" s="746"/>
      <c r="T197" s="746"/>
      <c r="U197" s="241"/>
      <c r="V197" s="241"/>
      <c r="W197" s="241"/>
      <c r="X197" s="241"/>
    </row>
    <row r="198" spans="1:24" ht="115.5" customHeight="1">
      <c r="A198" s="28" t="s">
        <v>108</v>
      </c>
      <c r="B198" s="746" t="s">
        <v>524</v>
      </c>
      <c r="C198" s="746"/>
      <c r="D198" s="746"/>
      <c r="E198" s="746"/>
      <c r="F198" s="746"/>
      <c r="G198" s="746"/>
      <c r="H198" s="746"/>
      <c r="I198" s="746"/>
      <c r="J198" s="746"/>
      <c r="K198" s="746"/>
      <c r="L198" s="746"/>
      <c r="M198" s="746"/>
      <c r="N198" s="746"/>
      <c r="O198" s="746"/>
      <c r="P198" s="746"/>
      <c r="Q198" s="746"/>
      <c r="R198" s="746"/>
      <c r="S198" s="746"/>
      <c r="T198" s="746"/>
      <c r="U198" s="241"/>
      <c r="V198" s="241"/>
      <c r="W198" s="241"/>
      <c r="X198" s="241"/>
    </row>
    <row r="199" spans="1:24" ht="72" customHeight="1">
      <c r="A199" s="28" t="s">
        <v>109</v>
      </c>
      <c r="B199" s="746" t="s">
        <v>510</v>
      </c>
      <c r="C199" s="746"/>
      <c r="D199" s="746"/>
      <c r="E199" s="746"/>
      <c r="F199" s="746"/>
      <c r="G199" s="746"/>
      <c r="H199" s="746"/>
      <c r="I199" s="746"/>
      <c r="J199" s="746"/>
      <c r="K199" s="746"/>
      <c r="L199" s="746"/>
      <c r="M199" s="746"/>
      <c r="N199" s="746"/>
      <c r="O199" s="746"/>
      <c r="P199" s="746"/>
      <c r="Q199" s="746"/>
      <c r="R199" s="746"/>
      <c r="S199" s="746"/>
      <c r="T199" s="746"/>
      <c r="U199" s="241"/>
      <c r="V199" s="241"/>
      <c r="W199" s="241"/>
      <c r="X199" s="241"/>
    </row>
    <row r="200" spans="1:24" ht="77.25" customHeight="1">
      <c r="A200" s="28" t="s">
        <v>110</v>
      </c>
      <c r="B200" s="746" t="s">
        <v>498</v>
      </c>
      <c r="C200" s="746"/>
      <c r="D200" s="746"/>
      <c r="E200" s="746"/>
      <c r="F200" s="746"/>
      <c r="G200" s="746"/>
      <c r="H200" s="746"/>
      <c r="I200" s="746"/>
      <c r="J200" s="746"/>
      <c r="K200" s="746"/>
      <c r="L200" s="746"/>
      <c r="M200" s="746"/>
      <c r="N200" s="746"/>
      <c r="O200" s="746"/>
      <c r="P200" s="746"/>
      <c r="Q200" s="746"/>
      <c r="R200" s="746"/>
      <c r="S200" s="746"/>
      <c r="T200" s="746"/>
      <c r="U200" s="241"/>
      <c r="V200" s="241"/>
      <c r="W200" s="241"/>
      <c r="X200" s="241"/>
    </row>
    <row r="201" spans="1:24" ht="39.75" customHeight="1">
      <c r="A201" s="40" t="s">
        <v>390</v>
      </c>
      <c r="T201" s="146"/>
      <c r="U201" s="146"/>
      <c r="V201" s="146"/>
      <c r="W201" s="146"/>
      <c r="X201" s="146"/>
    </row>
    <row r="202" spans="1:24" ht="38.25" customHeight="1">
      <c r="A202" s="696" t="s">
        <v>509</v>
      </c>
      <c r="B202" s="696"/>
      <c r="C202" s="696"/>
      <c r="D202" s="696"/>
      <c r="E202" s="696"/>
      <c r="F202" s="696"/>
      <c r="G202" s="696"/>
      <c r="H202" s="696"/>
      <c r="I202" s="696"/>
      <c r="J202" s="696"/>
      <c r="K202" s="696"/>
      <c r="L202" s="696"/>
      <c r="M202" s="696"/>
      <c r="N202" s="696"/>
      <c r="O202" s="696"/>
      <c r="P202" s="696"/>
      <c r="Q202" s="696"/>
      <c r="R202" s="696"/>
      <c r="S202" s="696"/>
      <c r="T202" s="696"/>
      <c r="U202" s="27"/>
      <c r="V202" s="27"/>
      <c r="W202" s="27"/>
      <c r="X202" s="27"/>
    </row>
    <row r="203" spans="1:24" ht="25.5" customHeight="1">
      <c r="A203" s="28" t="s">
        <v>106</v>
      </c>
      <c r="B203" s="29" t="s">
        <v>97</v>
      </c>
      <c r="C203" s="26"/>
      <c r="D203" s="26"/>
      <c r="E203" s="26"/>
      <c r="F203" s="26"/>
      <c r="G203" s="26"/>
      <c r="H203" s="26"/>
      <c r="I203" s="26"/>
      <c r="J203" s="26"/>
      <c r="K203" s="26"/>
      <c r="L203" s="26"/>
      <c r="M203" s="26"/>
      <c r="N203" s="26"/>
      <c r="O203" s="26"/>
      <c r="P203" s="26"/>
      <c r="Q203" s="26"/>
      <c r="R203" s="26"/>
      <c r="S203" s="26"/>
      <c r="T203" s="146"/>
      <c r="U203" s="146"/>
      <c r="V203" s="146"/>
      <c r="W203" s="146"/>
      <c r="X203" s="146"/>
    </row>
    <row r="204" spans="1:24" ht="25.5" customHeight="1">
      <c r="A204" s="28" t="s">
        <v>107</v>
      </c>
      <c r="B204" s="29" t="s">
        <v>98</v>
      </c>
      <c r="C204" s="26"/>
      <c r="D204" s="26"/>
      <c r="E204" s="26"/>
      <c r="F204" s="26"/>
      <c r="G204" s="26"/>
      <c r="H204" s="26"/>
      <c r="I204" s="26"/>
      <c r="J204" s="26"/>
      <c r="K204" s="26"/>
      <c r="L204" s="26"/>
      <c r="M204" s="26"/>
      <c r="N204" s="26"/>
      <c r="O204" s="26"/>
      <c r="P204" s="26"/>
      <c r="Q204" s="26"/>
      <c r="R204" s="26"/>
      <c r="S204" s="26"/>
      <c r="T204" s="146"/>
      <c r="U204" s="146"/>
      <c r="V204" s="146"/>
      <c r="W204" s="146"/>
      <c r="X204" s="146"/>
    </row>
    <row r="205" spans="1:24" ht="25.5" customHeight="1">
      <c r="A205" s="28" t="s">
        <v>108</v>
      </c>
      <c r="B205" s="29" t="s">
        <v>212</v>
      </c>
      <c r="C205" s="26"/>
      <c r="D205" s="26"/>
      <c r="E205" s="26"/>
      <c r="F205" s="26"/>
      <c r="G205" s="26"/>
      <c r="H205" s="26"/>
      <c r="I205" s="26"/>
      <c r="J205" s="26"/>
      <c r="K205" s="26"/>
      <c r="L205" s="26"/>
      <c r="M205" s="26"/>
      <c r="N205" s="26"/>
      <c r="O205" s="26"/>
      <c r="P205" s="26"/>
      <c r="Q205" s="26"/>
      <c r="R205" s="26"/>
      <c r="S205" s="26"/>
      <c r="T205" s="146"/>
      <c r="U205" s="146"/>
      <c r="V205" s="146"/>
      <c r="W205" s="146"/>
      <c r="X205" s="146"/>
    </row>
    <row r="206" spans="1:24" ht="25.5" customHeight="1">
      <c r="A206" s="28" t="s">
        <v>109</v>
      </c>
      <c r="B206" s="29" t="s">
        <v>99</v>
      </c>
      <c r="C206" s="26"/>
      <c r="D206" s="26"/>
      <c r="E206" s="26"/>
      <c r="F206" s="26"/>
      <c r="G206" s="26"/>
      <c r="H206" s="26"/>
      <c r="I206" s="26"/>
      <c r="J206" s="26"/>
      <c r="K206" s="26"/>
      <c r="L206" s="26"/>
      <c r="M206" s="26"/>
      <c r="N206" s="26"/>
      <c r="O206" s="26"/>
      <c r="P206" s="26"/>
      <c r="Q206" s="26"/>
      <c r="R206" s="26"/>
      <c r="S206" s="26"/>
      <c r="T206" s="146"/>
      <c r="U206" s="146"/>
      <c r="V206" s="146"/>
      <c r="W206" s="146"/>
      <c r="X206" s="146"/>
    </row>
    <row r="207" spans="1:24" ht="25.5" customHeight="1">
      <c r="A207" s="28" t="s">
        <v>110</v>
      </c>
      <c r="B207" s="29" t="s">
        <v>100</v>
      </c>
      <c r="C207" s="26"/>
      <c r="D207" s="26"/>
      <c r="E207" s="26"/>
      <c r="F207" s="26"/>
      <c r="G207" s="26"/>
      <c r="H207" s="26"/>
      <c r="I207" s="26"/>
      <c r="J207" s="26"/>
      <c r="K207" s="26"/>
      <c r="L207" s="26"/>
      <c r="M207" s="26"/>
      <c r="N207" s="26"/>
      <c r="O207" s="26"/>
      <c r="P207" s="26"/>
      <c r="Q207" s="26"/>
      <c r="R207" s="26"/>
      <c r="S207" s="26"/>
      <c r="T207" s="147"/>
      <c r="U207" s="147"/>
      <c r="V207" s="147"/>
      <c r="W207" s="147"/>
      <c r="X207" s="147"/>
    </row>
    <row r="208" spans="1:24" ht="68.25" customHeight="1">
      <c r="A208" s="28" t="s">
        <v>111</v>
      </c>
      <c r="B208" s="746" t="s">
        <v>101</v>
      </c>
      <c r="C208" s="746"/>
      <c r="D208" s="746"/>
      <c r="E208" s="746"/>
      <c r="F208" s="746"/>
      <c r="G208" s="746"/>
      <c r="H208" s="746"/>
      <c r="I208" s="746"/>
      <c r="J208" s="746"/>
      <c r="K208" s="746"/>
      <c r="L208" s="746"/>
      <c r="M208" s="746"/>
      <c r="N208" s="746"/>
      <c r="O208" s="746"/>
      <c r="P208" s="746"/>
      <c r="Q208" s="746"/>
      <c r="R208" s="746"/>
      <c r="S208" s="746"/>
      <c r="T208" s="746"/>
      <c r="U208" s="241"/>
      <c r="V208" s="241"/>
      <c r="W208" s="241"/>
      <c r="X208" s="241"/>
    </row>
    <row r="209" spans="1:38" ht="32.25" customHeight="1">
      <c r="A209" s="830" t="s">
        <v>50</v>
      </c>
      <c r="B209" s="830"/>
      <c r="C209" s="830"/>
      <c r="D209" s="830"/>
      <c r="E209" s="830"/>
      <c r="F209" s="830"/>
      <c r="G209" s="831" t="str">
        <f>"管理者："&amp;'基本情報入力'!$D$26</f>
        <v>管理者：○○　○○○</v>
      </c>
      <c r="H209" s="831"/>
      <c r="I209" s="831"/>
      <c r="J209" s="831"/>
      <c r="K209" s="831"/>
      <c r="L209" s="831"/>
      <c r="M209" s="831"/>
      <c r="N209" s="831"/>
      <c r="O209" s="831"/>
      <c r="T209" s="146"/>
      <c r="U209" s="146"/>
      <c r="V209" s="146"/>
      <c r="W209" s="146"/>
      <c r="X209" s="146"/>
      <c r="Y209" s="656" t="s">
        <v>217</v>
      </c>
      <c r="Z209" s="656"/>
      <c r="AA209" s="656"/>
      <c r="AB209" s="656"/>
      <c r="AC209" s="656"/>
      <c r="AD209" s="656"/>
      <c r="AE209" s="656"/>
      <c r="AF209" s="656"/>
      <c r="AG209" s="656"/>
      <c r="AH209" s="656"/>
      <c r="AI209" s="656"/>
      <c r="AJ209" s="656"/>
      <c r="AK209" s="656"/>
      <c r="AL209" s="656"/>
    </row>
    <row r="210" spans="1:38" ht="33" customHeight="1">
      <c r="A210" s="21"/>
      <c r="T210" s="146"/>
      <c r="U210" s="146"/>
      <c r="V210" s="146"/>
      <c r="W210" s="146"/>
      <c r="X210" s="146"/>
      <c r="Y210" s="656"/>
      <c r="Z210" s="656"/>
      <c r="AA210" s="656"/>
      <c r="AB210" s="656"/>
      <c r="AC210" s="656"/>
      <c r="AD210" s="656"/>
      <c r="AE210" s="656"/>
      <c r="AF210" s="656"/>
      <c r="AG210" s="656"/>
      <c r="AH210" s="656"/>
      <c r="AI210" s="656"/>
      <c r="AJ210" s="656"/>
      <c r="AK210" s="656"/>
      <c r="AL210" s="656"/>
    </row>
    <row r="211" spans="1:24" ht="32.25" customHeight="1">
      <c r="A211" s="40" t="s">
        <v>391</v>
      </c>
      <c r="T211" s="146"/>
      <c r="U211" s="146"/>
      <c r="V211" s="146"/>
      <c r="W211" s="146"/>
      <c r="X211" s="146"/>
    </row>
    <row r="212" spans="1:24" ht="123.75" customHeight="1">
      <c r="A212" s="670" t="s">
        <v>490</v>
      </c>
      <c r="B212" s="670"/>
      <c r="C212" s="670"/>
      <c r="D212" s="670"/>
      <c r="E212" s="670"/>
      <c r="F212" s="670"/>
      <c r="G212" s="670"/>
      <c r="H212" s="670"/>
      <c r="I212" s="670"/>
      <c r="J212" s="670"/>
      <c r="K212" s="670"/>
      <c r="L212" s="670"/>
      <c r="M212" s="670"/>
      <c r="N212" s="670"/>
      <c r="O212" s="670"/>
      <c r="P212" s="670"/>
      <c r="Q212" s="670"/>
      <c r="R212" s="670"/>
      <c r="S212" s="670"/>
      <c r="T212" s="670"/>
      <c r="U212" s="23"/>
      <c r="V212" s="23"/>
      <c r="W212" s="23"/>
      <c r="X212" s="23"/>
    </row>
    <row r="213" spans="1:24" ht="48.75" customHeight="1">
      <c r="A213" s="639" t="s">
        <v>393</v>
      </c>
      <c r="B213" s="640"/>
      <c r="C213" s="640"/>
      <c r="D213" s="602" t="s">
        <v>394</v>
      </c>
      <c r="E213" s="603"/>
      <c r="F213" s="603"/>
      <c r="G213" s="603"/>
      <c r="H213" s="603"/>
      <c r="I213" s="603"/>
      <c r="J213" s="603"/>
      <c r="K213" s="603"/>
      <c r="L213" s="603"/>
      <c r="M213" s="603"/>
      <c r="N213" s="603"/>
      <c r="O213" s="603"/>
      <c r="P213" s="603"/>
      <c r="Q213" s="603"/>
      <c r="R213" s="603"/>
      <c r="S213" s="603"/>
      <c r="T213" s="604"/>
      <c r="U213" s="23"/>
      <c r="V213" s="23"/>
      <c r="W213" s="23"/>
      <c r="X213" s="23"/>
    </row>
    <row r="214" spans="1:24" ht="48.75" customHeight="1">
      <c r="A214" s="698" t="s">
        <v>397</v>
      </c>
      <c r="B214" s="699"/>
      <c r="C214" s="699"/>
      <c r="D214" s="650" t="s">
        <v>395</v>
      </c>
      <c r="E214" s="651"/>
      <c r="F214" s="651"/>
      <c r="G214" s="651"/>
      <c r="H214" s="651"/>
      <c r="I214" s="651"/>
      <c r="J214" s="651"/>
      <c r="K214" s="651"/>
      <c r="L214" s="651"/>
      <c r="M214" s="651"/>
      <c r="N214" s="651"/>
      <c r="O214" s="651"/>
      <c r="P214" s="651"/>
      <c r="Q214" s="651"/>
      <c r="R214" s="651"/>
      <c r="S214" s="651"/>
      <c r="T214" s="652"/>
      <c r="U214" s="23"/>
      <c r="V214" s="23"/>
      <c r="W214" s="23"/>
      <c r="X214" s="23"/>
    </row>
    <row r="215" spans="1:24" ht="45.75" customHeight="1">
      <c r="A215" s="668" t="s">
        <v>398</v>
      </c>
      <c r="B215" s="669"/>
      <c r="C215" s="669"/>
      <c r="D215" s="653" t="s">
        <v>396</v>
      </c>
      <c r="E215" s="654"/>
      <c r="F215" s="654"/>
      <c r="G215" s="654"/>
      <c r="H215" s="654"/>
      <c r="I215" s="654"/>
      <c r="J215" s="654"/>
      <c r="K215" s="654"/>
      <c r="L215" s="654"/>
      <c r="M215" s="654"/>
      <c r="N215" s="654"/>
      <c r="O215" s="654"/>
      <c r="P215" s="654"/>
      <c r="Q215" s="654"/>
      <c r="R215" s="654"/>
      <c r="S215" s="654"/>
      <c r="T215" s="655"/>
      <c r="U215" s="23"/>
      <c r="V215" s="23"/>
      <c r="W215" s="23"/>
      <c r="X215" s="23"/>
    </row>
    <row r="216" spans="1:24" ht="12.75" customHeight="1">
      <c r="A216" s="21"/>
      <c r="T216" s="146"/>
      <c r="U216" s="146"/>
      <c r="V216" s="146"/>
      <c r="W216" s="146"/>
      <c r="X216" s="146"/>
    </row>
    <row r="217" spans="1:24" ht="32.25" customHeight="1">
      <c r="A217" s="40" t="s">
        <v>392</v>
      </c>
      <c r="T217" s="146"/>
      <c r="U217" s="146"/>
      <c r="V217" s="146"/>
      <c r="W217" s="146"/>
      <c r="X217" s="146"/>
    </row>
    <row r="218" spans="1:24" ht="220.5" customHeight="1">
      <c r="A218" s="675" t="s">
        <v>51</v>
      </c>
      <c r="B218" s="675"/>
      <c r="C218" s="675"/>
      <c r="D218" s="647" t="s">
        <v>508</v>
      </c>
      <c r="E218" s="648"/>
      <c r="F218" s="648"/>
      <c r="G218" s="648"/>
      <c r="H218" s="648"/>
      <c r="I218" s="648"/>
      <c r="J218" s="648"/>
      <c r="K218" s="648"/>
      <c r="L218" s="648"/>
      <c r="M218" s="648"/>
      <c r="N218" s="648"/>
      <c r="O218" s="648"/>
      <c r="P218" s="648"/>
      <c r="Q218" s="648"/>
      <c r="R218" s="648"/>
      <c r="S218" s="648"/>
      <c r="T218" s="649"/>
      <c r="U218" s="287"/>
      <c r="V218" s="287"/>
      <c r="W218" s="287"/>
      <c r="X218" s="287"/>
    </row>
    <row r="219" spans="1:24" ht="226.5" customHeight="1">
      <c r="A219" s="675" t="s">
        <v>52</v>
      </c>
      <c r="B219" s="675"/>
      <c r="C219" s="675"/>
      <c r="D219" s="647" t="s">
        <v>492</v>
      </c>
      <c r="E219" s="648"/>
      <c r="F219" s="648"/>
      <c r="G219" s="648"/>
      <c r="H219" s="648"/>
      <c r="I219" s="648"/>
      <c r="J219" s="648"/>
      <c r="K219" s="648"/>
      <c r="L219" s="648"/>
      <c r="M219" s="648"/>
      <c r="N219" s="648"/>
      <c r="O219" s="648"/>
      <c r="P219" s="648"/>
      <c r="Q219" s="648"/>
      <c r="R219" s="648"/>
      <c r="S219" s="648"/>
      <c r="T219" s="649"/>
      <c r="U219" s="287"/>
      <c r="V219" s="287"/>
      <c r="W219" s="287"/>
      <c r="X219" s="287"/>
    </row>
    <row r="220" spans="1:24" ht="46.5" customHeight="1">
      <c r="A220" s="187" t="s">
        <v>489</v>
      </c>
      <c r="T220" s="146"/>
      <c r="U220" s="146"/>
      <c r="V220" s="146"/>
      <c r="W220" s="146"/>
      <c r="X220" s="146"/>
    </row>
    <row r="221" spans="1:40" s="44" customFormat="1" ht="68.25" customHeight="1" thickBot="1">
      <c r="A221" s="598" t="s">
        <v>491</v>
      </c>
      <c r="B221" s="598"/>
      <c r="C221" s="598"/>
      <c r="D221" s="598"/>
      <c r="E221" s="598"/>
      <c r="F221" s="598"/>
      <c r="G221" s="598"/>
      <c r="H221" s="598"/>
      <c r="I221" s="598"/>
      <c r="J221" s="598"/>
      <c r="K221" s="598"/>
      <c r="L221" s="598"/>
      <c r="M221" s="598"/>
      <c r="N221" s="598"/>
      <c r="O221" s="598"/>
      <c r="P221" s="598"/>
      <c r="Q221" s="598"/>
      <c r="R221" s="598"/>
      <c r="S221" s="598"/>
      <c r="T221" s="598"/>
      <c r="U221" s="248"/>
      <c r="V221" s="248"/>
      <c r="W221" s="248"/>
      <c r="X221" s="248"/>
      <c r="Y221" s="137"/>
      <c r="Z221" s="137"/>
      <c r="AA221" s="137"/>
      <c r="AB221" s="137"/>
      <c r="AC221" s="137"/>
      <c r="AD221" s="137"/>
      <c r="AE221" s="137"/>
      <c r="AF221" s="137"/>
      <c r="AG221" s="137"/>
      <c r="AH221" s="137"/>
      <c r="AI221" s="137"/>
      <c r="AJ221" s="137"/>
      <c r="AK221" s="137"/>
      <c r="AL221" s="137"/>
      <c r="AM221" s="138"/>
      <c r="AN221" s="138"/>
    </row>
    <row r="222" spans="1:39" s="44" customFormat="1" ht="32.25" customHeight="1" thickBot="1">
      <c r="A222" s="599" t="s">
        <v>472</v>
      </c>
      <c r="B222" s="600"/>
      <c r="C222" s="600"/>
      <c r="D222" s="600"/>
      <c r="E222" s="600"/>
      <c r="F222" s="600"/>
      <c r="G222" s="600"/>
      <c r="H222" s="600"/>
      <c r="I222" s="600"/>
      <c r="J222" s="600"/>
      <c r="K222" s="600"/>
      <c r="L222" s="600"/>
      <c r="M222" s="600"/>
      <c r="N222" s="600"/>
      <c r="O222" s="600"/>
      <c r="P222" s="600"/>
      <c r="Q222" s="600"/>
      <c r="R222" s="600"/>
      <c r="S222" s="600"/>
      <c r="T222" s="601"/>
      <c r="U222" s="301"/>
      <c r="V222" s="301"/>
      <c r="W222" s="301"/>
      <c r="X222" s="301"/>
      <c r="Y222" s="179"/>
      <c r="Z222" s="179"/>
      <c r="AA222" s="179"/>
      <c r="AB222" s="179"/>
      <c r="AC222" s="179"/>
      <c r="AD222" s="179"/>
      <c r="AE222" s="179"/>
      <c r="AF222" s="179"/>
      <c r="AG222" s="179"/>
      <c r="AH222" s="179"/>
      <c r="AI222" s="179"/>
      <c r="AJ222" s="179"/>
      <c r="AK222" s="179"/>
      <c r="AL222" s="179"/>
      <c r="AM222" s="179"/>
    </row>
    <row r="223" spans="1:40" ht="32.25" customHeight="1">
      <c r="A223" s="895" t="s">
        <v>473</v>
      </c>
      <c r="B223" s="896"/>
      <c r="C223" s="896"/>
      <c r="D223" s="897"/>
      <c r="E223" s="663"/>
      <c r="F223" s="663"/>
      <c r="G223" s="663"/>
      <c r="H223" s="663"/>
      <c r="I223" s="663"/>
      <c r="J223" s="663"/>
      <c r="K223" s="663"/>
      <c r="L223" s="663"/>
      <c r="M223" s="898" t="s">
        <v>474</v>
      </c>
      <c r="N223" s="898"/>
      <c r="O223" s="899"/>
      <c r="P223" s="899"/>
      <c r="Q223" s="899"/>
      <c r="R223" s="899"/>
      <c r="S223" s="899"/>
      <c r="T223" s="900"/>
      <c r="U223" s="302"/>
      <c r="V223" s="302"/>
      <c r="W223" s="302"/>
      <c r="X223" s="302"/>
      <c r="Y223" s="41"/>
      <c r="Z223" s="885" t="s">
        <v>515</v>
      </c>
      <c r="AA223" s="885"/>
      <c r="AB223" s="885"/>
      <c r="AC223" s="885"/>
      <c r="AD223" s="885"/>
      <c r="AE223" s="885"/>
      <c r="AF223" s="885"/>
      <c r="AG223" s="885"/>
      <c r="AH223" s="885"/>
      <c r="AI223" s="885"/>
      <c r="AJ223" s="885"/>
      <c r="AK223" s="885"/>
      <c r="AL223" s="885"/>
      <c r="AM223" s="885"/>
      <c r="AN223" s="885"/>
    </row>
    <row r="224" spans="1:40" ht="32.25" customHeight="1" thickBot="1">
      <c r="A224" s="827" t="s">
        <v>473</v>
      </c>
      <c r="B224" s="828"/>
      <c r="C224" s="828"/>
      <c r="D224" s="829"/>
      <c r="E224" s="886"/>
      <c r="F224" s="886"/>
      <c r="G224" s="886"/>
      <c r="H224" s="886"/>
      <c r="I224" s="886"/>
      <c r="J224" s="886"/>
      <c r="K224" s="886"/>
      <c r="L224" s="886"/>
      <c r="M224" s="887" t="s">
        <v>474</v>
      </c>
      <c r="N224" s="887"/>
      <c r="O224" s="888"/>
      <c r="P224" s="888"/>
      <c r="Q224" s="888"/>
      <c r="R224" s="888"/>
      <c r="S224" s="888"/>
      <c r="T224" s="889"/>
      <c r="U224" s="302"/>
      <c r="V224" s="302"/>
      <c r="W224" s="302"/>
      <c r="X224" s="302"/>
      <c r="Y224" s="41"/>
      <c r="Z224" s="885"/>
      <c r="AA224" s="885"/>
      <c r="AB224" s="885"/>
      <c r="AC224" s="885"/>
      <c r="AD224" s="885"/>
      <c r="AE224" s="885"/>
      <c r="AF224" s="885"/>
      <c r="AG224" s="885"/>
      <c r="AH224" s="885"/>
      <c r="AI224" s="885"/>
      <c r="AJ224" s="885"/>
      <c r="AK224" s="885"/>
      <c r="AL224" s="885"/>
      <c r="AM224" s="885"/>
      <c r="AN224" s="885"/>
    </row>
    <row r="225" spans="1:40" ht="32.25" customHeight="1" thickTop="1">
      <c r="A225" s="671" t="s">
        <v>475</v>
      </c>
      <c r="B225" s="672"/>
      <c r="C225" s="672"/>
      <c r="D225" s="673"/>
      <c r="E225" s="674"/>
      <c r="F225" s="890"/>
      <c r="G225" s="891"/>
      <c r="H225" s="891"/>
      <c r="I225" s="891"/>
      <c r="J225" s="891"/>
      <c r="K225" s="891"/>
      <c r="L225" s="891"/>
      <c r="M225" s="891"/>
      <c r="N225" s="891"/>
      <c r="O225" s="891"/>
      <c r="P225" s="891"/>
      <c r="Q225" s="891"/>
      <c r="R225" s="891"/>
      <c r="S225" s="891"/>
      <c r="T225" s="892"/>
      <c r="U225" s="302"/>
      <c r="V225" s="302"/>
      <c r="W225" s="302"/>
      <c r="X225" s="302"/>
      <c r="Y225" s="41"/>
      <c r="Z225" s="885"/>
      <c r="AA225" s="885"/>
      <c r="AB225" s="885"/>
      <c r="AC225" s="885"/>
      <c r="AD225" s="885"/>
      <c r="AE225" s="885"/>
      <c r="AF225" s="885"/>
      <c r="AG225" s="885"/>
      <c r="AH225" s="885"/>
      <c r="AI225" s="885"/>
      <c r="AJ225" s="885"/>
      <c r="AK225" s="885"/>
      <c r="AL225" s="885"/>
      <c r="AM225" s="885"/>
      <c r="AN225" s="885"/>
    </row>
    <row r="226" spans="1:40" ht="32.25" customHeight="1" thickBot="1">
      <c r="A226" s="705" t="s">
        <v>476</v>
      </c>
      <c r="B226" s="706"/>
      <c r="C226" s="539"/>
      <c r="D226" s="910"/>
      <c r="E226" s="910"/>
      <c r="F226" s="910"/>
      <c r="G226" s="910"/>
      <c r="H226" s="910"/>
      <c r="I226" s="910"/>
      <c r="J226" s="910"/>
      <c r="K226" s="910"/>
      <c r="L226" s="910"/>
      <c r="M226" s="894" t="s">
        <v>474</v>
      </c>
      <c r="N226" s="894"/>
      <c r="O226" s="180"/>
      <c r="P226" s="180"/>
      <c r="Q226" s="180"/>
      <c r="R226" s="180"/>
      <c r="S226" s="188"/>
      <c r="T226" s="181"/>
      <c r="U226" s="302"/>
      <c r="V226" s="302"/>
      <c r="W226" s="302"/>
      <c r="X226" s="302"/>
      <c r="Y226" s="41"/>
      <c r="Z226" s="41"/>
      <c r="AA226" s="41"/>
      <c r="AB226" s="41"/>
      <c r="AC226" s="41"/>
      <c r="AD226" s="41"/>
      <c r="AE226" s="41"/>
      <c r="AF226" s="41"/>
      <c r="AG226" s="41"/>
      <c r="AH226" s="41"/>
      <c r="AI226" s="41"/>
      <c r="AJ226" s="41"/>
      <c r="AK226" s="41"/>
      <c r="AL226" s="41"/>
      <c r="AM226" s="41"/>
      <c r="AN226" s="20"/>
    </row>
    <row r="227" spans="1:24" ht="19.5" customHeight="1">
      <c r="A227" s="182" t="s">
        <v>204</v>
      </c>
      <c r="T227" s="146"/>
      <c r="U227" s="146"/>
      <c r="V227" s="146"/>
      <c r="W227" s="146"/>
      <c r="X227" s="146"/>
    </row>
    <row r="228" spans="1:24" ht="18.75" customHeight="1">
      <c r="A228" s="21"/>
      <c r="T228" s="146"/>
      <c r="U228" s="146"/>
      <c r="V228" s="146"/>
      <c r="W228" s="146"/>
      <c r="X228" s="146"/>
    </row>
    <row r="229" spans="1:24" ht="38.25" customHeight="1">
      <c r="A229" s="40" t="s">
        <v>402</v>
      </c>
      <c r="T229" s="146"/>
      <c r="U229" s="146"/>
      <c r="V229" s="146"/>
      <c r="W229" s="146"/>
      <c r="X229" s="146"/>
    </row>
    <row r="230" spans="1:24" ht="111" customHeight="1" thickBot="1">
      <c r="A230" s="670" t="s">
        <v>499</v>
      </c>
      <c r="B230" s="670"/>
      <c r="C230" s="670"/>
      <c r="D230" s="670"/>
      <c r="E230" s="670"/>
      <c r="F230" s="670"/>
      <c r="G230" s="670"/>
      <c r="H230" s="670"/>
      <c r="I230" s="670"/>
      <c r="J230" s="670"/>
      <c r="K230" s="670"/>
      <c r="L230" s="670"/>
      <c r="M230" s="670"/>
      <c r="N230" s="670"/>
      <c r="O230" s="670"/>
      <c r="P230" s="670"/>
      <c r="Q230" s="670"/>
      <c r="R230" s="670"/>
      <c r="S230" s="670"/>
      <c r="T230" s="670"/>
      <c r="U230" s="23"/>
      <c r="V230" s="23"/>
      <c r="W230" s="23"/>
      <c r="X230" s="23"/>
    </row>
    <row r="231" spans="1:39" ht="33" customHeight="1" thickBot="1">
      <c r="A231" s="678" t="s">
        <v>104</v>
      </c>
      <c r="B231" s="679"/>
      <c r="C231" s="679"/>
      <c r="D231" s="680"/>
      <c r="E231" s="903" t="str">
        <f>VLOOKUP('基本情報入力'!D53,'基本情報入力'!C57:I65,2,FALSE)</f>
        <v>富田林市役所</v>
      </c>
      <c r="F231" s="904"/>
      <c r="G231" s="904"/>
      <c r="H231" s="904"/>
      <c r="I231" s="904"/>
      <c r="J231" s="905"/>
      <c r="K231" s="906" t="s">
        <v>103</v>
      </c>
      <c r="L231" s="907"/>
      <c r="M231" s="630" t="str">
        <f>VLOOKUP('基本情報入力'!$D$53,'基本情報入力'!C57:I65,5,FALSE)</f>
        <v>０７２１-２５-１０００（代表）</v>
      </c>
      <c r="N231" s="630"/>
      <c r="O231" s="630"/>
      <c r="P231" s="630"/>
      <c r="Q231" s="630"/>
      <c r="R231" s="630"/>
      <c r="S231" s="630"/>
      <c r="T231" s="631"/>
      <c r="U231" s="303"/>
      <c r="V231" s="303"/>
      <c r="W231" s="303"/>
      <c r="X231" s="303"/>
      <c r="Y231" s="662" t="s">
        <v>516</v>
      </c>
      <c r="Z231" s="662"/>
      <c r="AA231" s="662"/>
      <c r="AB231" s="662"/>
      <c r="AC231" s="662"/>
      <c r="AD231" s="662"/>
      <c r="AE231" s="662"/>
      <c r="AF231" s="662"/>
      <c r="AG231" s="662"/>
      <c r="AH231" s="662"/>
      <c r="AI231" s="662"/>
      <c r="AJ231" s="662"/>
      <c r="AK231" s="662"/>
      <c r="AL231" s="662"/>
      <c r="AM231" s="662"/>
    </row>
    <row r="232" spans="1:40" ht="32.25" customHeight="1" thickTop="1">
      <c r="A232" s="671" t="s">
        <v>477</v>
      </c>
      <c r="B232" s="672"/>
      <c r="C232" s="672"/>
      <c r="D232" s="672"/>
      <c r="E232" s="825"/>
      <c r="F232" s="546"/>
      <c r="G232" s="547"/>
      <c r="H232" s="547"/>
      <c r="I232" s="547"/>
      <c r="J232" s="547"/>
      <c r="K232" s="547"/>
      <c r="L232" s="547"/>
      <c r="M232" s="547"/>
      <c r="N232" s="547"/>
      <c r="O232" s="547"/>
      <c r="P232" s="547"/>
      <c r="Q232" s="547"/>
      <c r="R232" s="547"/>
      <c r="S232" s="547"/>
      <c r="T232" s="548"/>
      <c r="U232" s="303"/>
      <c r="V232" s="303"/>
      <c r="W232" s="303"/>
      <c r="X232" s="303"/>
      <c r="Y232" s="662"/>
      <c r="Z232" s="662"/>
      <c r="AA232" s="662"/>
      <c r="AB232" s="662"/>
      <c r="AC232" s="662"/>
      <c r="AD232" s="662"/>
      <c r="AE232" s="662"/>
      <c r="AF232" s="662"/>
      <c r="AG232" s="662"/>
      <c r="AH232" s="662"/>
      <c r="AI232" s="662"/>
      <c r="AJ232" s="662"/>
      <c r="AK232" s="662"/>
      <c r="AL232" s="662"/>
      <c r="AM232" s="662"/>
      <c r="AN232" s="20"/>
    </row>
    <row r="233" spans="1:40" ht="32.25" customHeight="1" thickBot="1">
      <c r="A233" s="705" t="s">
        <v>478</v>
      </c>
      <c r="B233" s="706"/>
      <c r="C233" s="706"/>
      <c r="D233" s="706"/>
      <c r="E233" s="539"/>
      <c r="F233" s="824"/>
      <c r="G233" s="824"/>
      <c r="H233" s="824"/>
      <c r="I233" s="824"/>
      <c r="J233" s="824"/>
      <c r="K233" s="894" t="s">
        <v>474</v>
      </c>
      <c r="L233" s="894"/>
      <c r="M233" s="549"/>
      <c r="N233" s="549"/>
      <c r="O233" s="549"/>
      <c r="P233" s="549"/>
      <c r="Q233" s="549"/>
      <c r="R233" s="549"/>
      <c r="S233" s="549"/>
      <c r="T233" s="550"/>
      <c r="U233" s="303"/>
      <c r="V233" s="303"/>
      <c r="W233" s="303"/>
      <c r="X233" s="303"/>
      <c r="Y233" s="41"/>
      <c r="Z233" s="41"/>
      <c r="AA233" s="41"/>
      <c r="AB233" s="41"/>
      <c r="AC233" s="41"/>
      <c r="AD233" s="41"/>
      <c r="AE233" s="41"/>
      <c r="AF233" s="41"/>
      <c r="AG233" s="41"/>
      <c r="AH233" s="41"/>
      <c r="AI233" s="41"/>
      <c r="AJ233" s="41"/>
      <c r="AK233" s="41"/>
      <c r="AL233" s="41"/>
      <c r="AM233" s="41"/>
      <c r="AN233" s="20"/>
    </row>
    <row r="234" spans="1:24" ht="30" customHeight="1">
      <c r="A234" s="182" t="s">
        <v>204</v>
      </c>
      <c r="T234" s="146"/>
      <c r="U234" s="146"/>
      <c r="V234" s="146"/>
      <c r="W234" s="146"/>
      <c r="X234" s="146"/>
    </row>
    <row r="235" spans="1:24" ht="28.5" customHeight="1" thickBot="1">
      <c r="A235" s="21" t="s">
        <v>53</v>
      </c>
      <c r="T235" s="146"/>
      <c r="U235" s="146"/>
      <c r="V235" s="146"/>
      <c r="W235" s="146"/>
      <c r="X235" s="146"/>
    </row>
    <row r="236" spans="1:24" ht="28.5" customHeight="1">
      <c r="A236" s="644" t="s">
        <v>54</v>
      </c>
      <c r="B236" s="645"/>
      <c r="C236" s="645"/>
      <c r="D236" s="646"/>
      <c r="E236" s="665" t="str">
        <f>'基本情報入力'!D49</f>
        <v>○○○○保険株式会社</v>
      </c>
      <c r="F236" s="911"/>
      <c r="G236" s="911"/>
      <c r="H236" s="911"/>
      <c r="I236" s="911"/>
      <c r="J236" s="911"/>
      <c r="K236" s="911"/>
      <c r="L236" s="911"/>
      <c r="M236" s="911"/>
      <c r="N236" s="911"/>
      <c r="O236" s="911"/>
      <c r="P236" s="911"/>
      <c r="Q236" s="911"/>
      <c r="R236" s="911"/>
      <c r="S236" s="911"/>
      <c r="T236" s="912"/>
      <c r="U236" s="277"/>
      <c r="V236" s="277"/>
      <c r="W236" s="277"/>
      <c r="X236" s="277"/>
    </row>
    <row r="237" spans="1:24" ht="43.5" customHeight="1">
      <c r="A237" s="908" t="s">
        <v>55</v>
      </c>
      <c r="B237" s="691"/>
      <c r="C237" s="691"/>
      <c r="D237" s="909"/>
      <c r="E237" s="532" t="str">
        <f>'基本情報入力'!D50</f>
        <v>□□□総合賠償責任保険</v>
      </c>
      <c r="F237" s="901"/>
      <c r="G237" s="901"/>
      <c r="H237" s="901"/>
      <c r="I237" s="901"/>
      <c r="J237" s="901"/>
      <c r="K237" s="901"/>
      <c r="L237" s="901"/>
      <c r="M237" s="901"/>
      <c r="N237" s="901"/>
      <c r="O237" s="901"/>
      <c r="P237" s="901"/>
      <c r="Q237" s="901"/>
      <c r="R237" s="901"/>
      <c r="S237" s="901"/>
      <c r="T237" s="902"/>
      <c r="U237" s="277"/>
      <c r="V237" s="277"/>
      <c r="W237" s="277"/>
      <c r="X237" s="277"/>
    </row>
    <row r="238" spans="1:24" ht="36.75" customHeight="1" thickBot="1">
      <c r="A238" s="705" t="s">
        <v>56</v>
      </c>
      <c r="B238" s="706"/>
      <c r="C238" s="706"/>
      <c r="D238" s="539"/>
      <c r="E238" s="821" t="str">
        <f>'基本情報入力'!D51</f>
        <v>　対人・対物・管理財物賠償補償その他事業者が法律上の賠償責任を負った場合の補償</v>
      </c>
      <c r="F238" s="822"/>
      <c r="G238" s="822"/>
      <c r="H238" s="822"/>
      <c r="I238" s="822"/>
      <c r="J238" s="822"/>
      <c r="K238" s="822"/>
      <c r="L238" s="822"/>
      <c r="M238" s="822"/>
      <c r="N238" s="822"/>
      <c r="O238" s="822"/>
      <c r="P238" s="822"/>
      <c r="Q238" s="822"/>
      <c r="R238" s="822"/>
      <c r="S238" s="822"/>
      <c r="T238" s="823"/>
      <c r="U238" s="304"/>
      <c r="V238" s="304"/>
      <c r="W238" s="304"/>
      <c r="X238" s="304"/>
    </row>
    <row r="239" spans="1:24" ht="26.25" customHeight="1">
      <c r="A239" s="21"/>
      <c r="T239" s="146"/>
      <c r="U239" s="146"/>
      <c r="V239" s="146"/>
      <c r="W239" s="146"/>
      <c r="X239" s="146"/>
    </row>
    <row r="240" spans="1:24" ht="23.25" customHeight="1">
      <c r="A240" s="40" t="s">
        <v>403</v>
      </c>
      <c r="T240" s="146"/>
      <c r="U240" s="146"/>
      <c r="V240" s="146"/>
      <c r="W240" s="146"/>
      <c r="X240" s="146"/>
    </row>
    <row r="241" spans="1:24" ht="96" customHeight="1">
      <c r="A241" s="746" t="s">
        <v>500</v>
      </c>
      <c r="B241" s="746"/>
      <c r="C241" s="746"/>
      <c r="D241" s="746"/>
      <c r="E241" s="746"/>
      <c r="F241" s="746"/>
      <c r="G241" s="746"/>
      <c r="H241" s="746"/>
      <c r="I241" s="746"/>
      <c r="J241" s="746"/>
      <c r="K241" s="746"/>
      <c r="L241" s="746"/>
      <c r="M241" s="746"/>
      <c r="N241" s="746"/>
      <c r="O241" s="746"/>
      <c r="P241" s="746"/>
      <c r="Q241" s="746"/>
      <c r="R241" s="746"/>
      <c r="S241" s="746"/>
      <c r="T241" s="746"/>
      <c r="U241" s="241"/>
      <c r="V241" s="241"/>
      <c r="W241" s="241"/>
      <c r="X241" s="241"/>
    </row>
    <row r="242" spans="1:41" ht="23.25" customHeight="1">
      <c r="A242" s="40" t="s">
        <v>404</v>
      </c>
      <c r="T242" s="146"/>
      <c r="U242" s="146"/>
      <c r="V242" s="146"/>
      <c r="W242" s="146"/>
      <c r="X242" s="146"/>
      <c r="Y242" s="136"/>
      <c r="Z242" s="136"/>
      <c r="AA242" s="136"/>
      <c r="AB242" s="136"/>
      <c r="AC242" s="136"/>
      <c r="AD242" s="136"/>
      <c r="AE242" s="136"/>
      <c r="AF242" s="136"/>
      <c r="AG242" s="136"/>
      <c r="AH242" s="136"/>
      <c r="AI242" s="136"/>
      <c r="AJ242" s="136"/>
      <c r="AK242" s="136"/>
      <c r="AL242" s="136"/>
      <c r="AM242" s="139"/>
      <c r="AN242" s="139"/>
      <c r="AO242" s="27"/>
    </row>
    <row r="243" spans="1:41" ht="51.75" customHeight="1">
      <c r="A243" s="28" t="s">
        <v>106</v>
      </c>
      <c r="B243" s="746" t="s">
        <v>272</v>
      </c>
      <c r="C243" s="746"/>
      <c r="D243" s="746"/>
      <c r="E243" s="746"/>
      <c r="F243" s="746"/>
      <c r="G243" s="746"/>
      <c r="H243" s="746"/>
      <c r="I243" s="746"/>
      <c r="J243" s="746"/>
      <c r="K243" s="746"/>
      <c r="L243" s="746"/>
      <c r="M243" s="746"/>
      <c r="N243" s="746"/>
      <c r="O243" s="746"/>
      <c r="P243" s="746"/>
      <c r="Q243" s="746"/>
      <c r="R243" s="746"/>
      <c r="S243" s="746"/>
      <c r="T243" s="746"/>
      <c r="U243" s="241"/>
      <c r="V243" s="241"/>
      <c r="W243" s="241"/>
      <c r="X243" s="241"/>
      <c r="Y243" s="136"/>
      <c r="Z243" s="136"/>
      <c r="AA243" s="136"/>
      <c r="AB243" s="136"/>
      <c r="AC243" s="136"/>
      <c r="AD243" s="136"/>
      <c r="AE243" s="136"/>
      <c r="AF243" s="136"/>
      <c r="AG243" s="136"/>
      <c r="AH243" s="136"/>
      <c r="AI243" s="136"/>
      <c r="AJ243" s="136"/>
      <c r="AK243" s="136"/>
      <c r="AL243" s="136"/>
      <c r="AM243" s="139"/>
      <c r="AN243" s="139"/>
      <c r="AO243" s="27"/>
    </row>
    <row r="244" spans="1:41" ht="60.75" customHeight="1">
      <c r="A244" s="28" t="s">
        <v>107</v>
      </c>
      <c r="B244" s="746" t="s">
        <v>501</v>
      </c>
      <c r="C244" s="746"/>
      <c r="D244" s="746"/>
      <c r="E244" s="746"/>
      <c r="F244" s="746"/>
      <c r="G244" s="746"/>
      <c r="H244" s="746"/>
      <c r="I244" s="746"/>
      <c r="J244" s="746"/>
      <c r="K244" s="746"/>
      <c r="L244" s="746"/>
      <c r="M244" s="746"/>
      <c r="N244" s="746"/>
      <c r="O244" s="746"/>
      <c r="P244" s="746"/>
      <c r="Q244" s="746"/>
      <c r="R244" s="746"/>
      <c r="S244" s="746"/>
      <c r="T244" s="746"/>
      <c r="U244" s="241"/>
      <c r="V244" s="241"/>
      <c r="W244" s="241"/>
      <c r="X244" s="241"/>
      <c r="Y244" s="136"/>
      <c r="Z244" s="136"/>
      <c r="AA244" s="136"/>
      <c r="AB244" s="136"/>
      <c r="AC244" s="136"/>
      <c r="AD244" s="136"/>
      <c r="AE244" s="136"/>
      <c r="AF244" s="136"/>
      <c r="AG244" s="136"/>
      <c r="AH244" s="136"/>
      <c r="AI244" s="136"/>
      <c r="AJ244" s="136"/>
      <c r="AK244" s="136"/>
      <c r="AL244" s="136"/>
      <c r="AM244" s="139"/>
      <c r="AN244" s="139"/>
      <c r="AO244" s="27"/>
    </row>
    <row r="245" spans="1:24" ht="72.75" customHeight="1">
      <c r="A245" s="28" t="s">
        <v>108</v>
      </c>
      <c r="B245" s="746" t="s">
        <v>105</v>
      </c>
      <c r="C245" s="746"/>
      <c r="D245" s="746"/>
      <c r="E245" s="746"/>
      <c r="F245" s="746"/>
      <c r="G245" s="746"/>
      <c r="H245" s="746"/>
      <c r="I245" s="746"/>
      <c r="J245" s="746"/>
      <c r="K245" s="746"/>
      <c r="L245" s="746"/>
      <c r="M245" s="746"/>
      <c r="N245" s="746"/>
      <c r="O245" s="746"/>
      <c r="P245" s="746"/>
      <c r="Q245" s="746"/>
      <c r="R245" s="746"/>
      <c r="S245" s="746"/>
      <c r="T245" s="746"/>
      <c r="U245" s="241"/>
      <c r="V245" s="241"/>
      <c r="W245" s="241"/>
      <c r="X245" s="241"/>
    </row>
    <row r="246" spans="1:24" ht="23.25" customHeight="1">
      <c r="A246" s="40" t="s">
        <v>405</v>
      </c>
      <c r="T246" s="146"/>
      <c r="U246" s="146"/>
      <c r="V246" s="146"/>
      <c r="W246" s="146"/>
      <c r="X246" s="146"/>
    </row>
    <row r="247" spans="1:24" ht="49.5" customHeight="1">
      <c r="A247" s="28" t="s">
        <v>106</v>
      </c>
      <c r="B247" s="746" t="s">
        <v>327</v>
      </c>
      <c r="C247" s="746"/>
      <c r="D247" s="746"/>
      <c r="E247" s="746"/>
      <c r="F247" s="746"/>
      <c r="G247" s="746"/>
      <c r="H247" s="746"/>
      <c r="I247" s="746"/>
      <c r="J247" s="746"/>
      <c r="K247" s="746"/>
      <c r="L247" s="746"/>
      <c r="M247" s="746"/>
      <c r="N247" s="746"/>
      <c r="O247" s="746"/>
      <c r="P247" s="746"/>
      <c r="Q247" s="746"/>
      <c r="R247" s="746"/>
      <c r="S247" s="746"/>
      <c r="T247" s="746"/>
      <c r="U247" s="241"/>
      <c r="V247" s="241"/>
      <c r="W247" s="241"/>
      <c r="X247" s="241"/>
    </row>
    <row r="248" spans="1:24" ht="65.25" customHeight="1">
      <c r="A248" s="28" t="s">
        <v>107</v>
      </c>
      <c r="B248" s="746" t="s">
        <v>505</v>
      </c>
      <c r="C248" s="746"/>
      <c r="D248" s="746"/>
      <c r="E248" s="746"/>
      <c r="F248" s="746"/>
      <c r="G248" s="746"/>
      <c r="H248" s="746"/>
      <c r="I248" s="746"/>
      <c r="J248" s="746"/>
      <c r="K248" s="746"/>
      <c r="L248" s="746"/>
      <c r="M248" s="746"/>
      <c r="N248" s="746"/>
      <c r="O248" s="746"/>
      <c r="P248" s="746"/>
      <c r="Q248" s="746"/>
      <c r="R248" s="746"/>
      <c r="S248" s="746"/>
      <c r="T248" s="746"/>
      <c r="U248" s="241"/>
      <c r="V248" s="241"/>
      <c r="W248" s="241"/>
      <c r="X248" s="241"/>
    </row>
    <row r="249" spans="1:24" ht="23.25" customHeight="1">
      <c r="A249" s="40" t="s">
        <v>406</v>
      </c>
      <c r="B249" s="102"/>
      <c r="C249" s="102"/>
      <c r="D249" s="102"/>
      <c r="E249" s="102"/>
      <c r="F249" s="102"/>
      <c r="G249" s="102"/>
      <c r="H249" s="102"/>
      <c r="I249" s="102"/>
      <c r="J249" s="102"/>
      <c r="K249" s="102"/>
      <c r="L249" s="102"/>
      <c r="M249" s="102"/>
      <c r="N249" s="102"/>
      <c r="O249" s="102"/>
      <c r="P249" s="102"/>
      <c r="Q249" s="102"/>
      <c r="R249" s="102"/>
      <c r="S249" s="102"/>
      <c r="T249" s="146"/>
      <c r="U249" s="146"/>
      <c r="V249" s="146"/>
      <c r="W249" s="146"/>
      <c r="X249" s="146"/>
    </row>
    <row r="250" spans="1:24" ht="53.25" customHeight="1">
      <c r="A250" s="28" t="s">
        <v>106</v>
      </c>
      <c r="B250" s="746" t="s">
        <v>329</v>
      </c>
      <c r="C250" s="746"/>
      <c r="D250" s="746"/>
      <c r="E250" s="746"/>
      <c r="F250" s="746"/>
      <c r="G250" s="746"/>
      <c r="H250" s="746"/>
      <c r="I250" s="746"/>
      <c r="J250" s="746"/>
      <c r="K250" s="746"/>
      <c r="L250" s="746"/>
      <c r="M250" s="746"/>
      <c r="N250" s="746"/>
      <c r="O250" s="746"/>
      <c r="P250" s="746"/>
      <c r="Q250" s="746"/>
      <c r="R250" s="746"/>
      <c r="S250" s="746"/>
      <c r="T250" s="746"/>
      <c r="U250" s="241"/>
      <c r="V250" s="241"/>
      <c r="W250" s="241"/>
      <c r="X250" s="241"/>
    </row>
    <row r="251" spans="1:24" ht="58.5" customHeight="1">
      <c r="A251" s="28" t="s">
        <v>107</v>
      </c>
      <c r="B251" s="746" t="s">
        <v>330</v>
      </c>
      <c r="C251" s="746"/>
      <c r="D251" s="746"/>
      <c r="E251" s="746"/>
      <c r="F251" s="746"/>
      <c r="G251" s="746"/>
      <c r="H251" s="746"/>
      <c r="I251" s="746"/>
      <c r="J251" s="746"/>
      <c r="K251" s="746"/>
      <c r="L251" s="746"/>
      <c r="M251" s="746"/>
      <c r="N251" s="746"/>
      <c r="O251" s="746"/>
      <c r="P251" s="746"/>
      <c r="Q251" s="746"/>
      <c r="R251" s="746"/>
      <c r="S251" s="746"/>
      <c r="T251" s="746"/>
      <c r="U251" s="241"/>
      <c r="V251" s="241"/>
      <c r="W251" s="241"/>
      <c r="X251" s="241"/>
    </row>
    <row r="252" spans="1:24" ht="62.25" customHeight="1">
      <c r="A252" s="28" t="s">
        <v>108</v>
      </c>
      <c r="B252" s="746" t="s">
        <v>408</v>
      </c>
      <c r="C252" s="746"/>
      <c r="D252" s="746"/>
      <c r="E252" s="746"/>
      <c r="F252" s="746"/>
      <c r="G252" s="746"/>
      <c r="H252" s="746"/>
      <c r="I252" s="746"/>
      <c r="J252" s="746"/>
      <c r="K252" s="746"/>
      <c r="L252" s="746"/>
      <c r="M252" s="746"/>
      <c r="N252" s="746"/>
      <c r="O252" s="746"/>
      <c r="P252" s="746"/>
      <c r="Q252" s="746"/>
      <c r="R252" s="746"/>
      <c r="S252" s="746"/>
      <c r="T252" s="746"/>
      <c r="U252" s="241"/>
      <c r="V252" s="241"/>
      <c r="W252" s="241"/>
      <c r="X252" s="241"/>
    </row>
    <row r="253" spans="1:24" ht="23.25" customHeight="1">
      <c r="A253" s="40" t="s">
        <v>328</v>
      </c>
      <c r="T253" s="146"/>
      <c r="U253" s="146"/>
      <c r="V253" s="146"/>
      <c r="W253" s="146"/>
      <c r="X253" s="146"/>
    </row>
    <row r="254" spans="1:24" ht="51" customHeight="1">
      <c r="A254" s="28" t="s">
        <v>106</v>
      </c>
      <c r="B254" s="696" t="s">
        <v>331</v>
      </c>
      <c r="C254" s="696"/>
      <c r="D254" s="696"/>
      <c r="E254" s="696"/>
      <c r="F254" s="696"/>
      <c r="G254" s="696"/>
      <c r="H254" s="696"/>
      <c r="I254" s="696"/>
      <c r="J254" s="696"/>
      <c r="K254" s="696"/>
      <c r="L254" s="696"/>
      <c r="M254" s="696"/>
      <c r="N254" s="696"/>
      <c r="O254" s="696"/>
      <c r="P254" s="696"/>
      <c r="Q254" s="696"/>
      <c r="R254" s="696"/>
      <c r="S254" s="696"/>
      <c r="T254" s="696"/>
      <c r="U254" s="27"/>
      <c r="V254" s="27"/>
      <c r="W254" s="27"/>
      <c r="X254" s="27"/>
    </row>
    <row r="255" spans="1:24" ht="45" customHeight="1">
      <c r="A255" s="28" t="s">
        <v>107</v>
      </c>
      <c r="B255" s="696" t="s">
        <v>332</v>
      </c>
      <c r="C255" s="696"/>
      <c r="D255" s="696"/>
      <c r="E255" s="696"/>
      <c r="F255" s="696"/>
      <c r="G255" s="696"/>
      <c r="H255" s="696"/>
      <c r="I255" s="696"/>
      <c r="J255" s="696"/>
      <c r="K255" s="696"/>
      <c r="L255" s="696"/>
      <c r="M255" s="696"/>
      <c r="N255" s="696"/>
      <c r="O255" s="696"/>
      <c r="P255" s="696"/>
      <c r="Q255" s="696"/>
      <c r="R255" s="696"/>
      <c r="S255" s="696"/>
      <c r="T255" s="696"/>
      <c r="U255" s="27"/>
      <c r="V255" s="27"/>
      <c r="W255" s="27"/>
      <c r="X255" s="27"/>
    </row>
    <row r="256" spans="1:24" ht="54" customHeight="1">
      <c r="A256" s="28" t="s">
        <v>108</v>
      </c>
      <c r="B256" s="696" t="s">
        <v>409</v>
      </c>
      <c r="C256" s="696"/>
      <c r="D256" s="696"/>
      <c r="E256" s="696"/>
      <c r="F256" s="696"/>
      <c r="G256" s="696"/>
      <c r="H256" s="696"/>
      <c r="I256" s="696"/>
      <c r="J256" s="696"/>
      <c r="K256" s="696"/>
      <c r="L256" s="696"/>
      <c r="M256" s="696"/>
      <c r="N256" s="696"/>
      <c r="O256" s="696"/>
      <c r="P256" s="696"/>
      <c r="Q256" s="696"/>
      <c r="R256" s="696"/>
      <c r="S256" s="696"/>
      <c r="T256" s="696"/>
      <c r="U256" s="27"/>
      <c r="V256" s="27"/>
      <c r="W256" s="27"/>
      <c r="X256" s="27"/>
    </row>
    <row r="257" spans="1:38" ht="23.25" customHeight="1">
      <c r="A257" s="40" t="s">
        <v>410</v>
      </c>
      <c r="T257" s="146"/>
      <c r="U257" s="146"/>
      <c r="V257" s="146"/>
      <c r="W257" s="146"/>
      <c r="X257" s="146"/>
      <c r="Y257" s="578" t="s">
        <v>377</v>
      </c>
      <c r="Z257" s="578"/>
      <c r="AA257" s="578"/>
      <c r="AB257" s="578"/>
      <c r="AC257" s="578"/>
      <c r="AD257" s="578"/>
      <c r="AE257" s="578"/>
      <c r="AF257" s="578"/>
      <c r="AG257" s="578"/>
      <c r="AH257" s="578"/>
      <c r="AI257" s="578"/>
      <c r="AJ257" s="578"/>
      <c r="AK257" s="578"/>
      <c r="AL257" s="578"/>
    </row>
    <row r="258" spans="1:38" ht="49.5" customHeight="1">
      <c r="A258" s="696" t="s">
        <v>90</v>
      </c>
      <c r="B258" s="696"/>
      <c r="C258" s="696"/>
      <c r="D258" s="696"/>
      <c r="E258" s="696"/>
      <c r="F258" s="696"/>
      <c r="G258" s="696"/>
      <c r="H258" s="696"/>
      <c r="I258" s="696"/>
      <c r="J258" s="696"/>
      <c r="K258" s="696"/>
      <c r="L258" s="696"/>
      <c r="M258" s="696"/>
      <c r="N258" s="696"/>
      <c r="O258" s="696"/>
      <c r="P258" s="696"/>
      <c r="Q258" s="696"/>
      <c r="R258" s="696"/>
      <c r="S258" s="696"/>
      <c r="T258" s="696"/>
      <c r="U258" s="27"/>
      <c r="V258" s="27"/>
      <c r="W258" s="27"/>
      <c r="X258" s="27"/>
      <c r="Y258" s="578"/>
      <c r="Z258" s="578"/>
      <c r="AA258" s="578"/>
      <c r="AB258" s="578"/>
      <c r="AC258" s="578"/>
      <c r="AD258" s="578"/>
      <c r="AE258" s="578"/>
      <c r="AF258" s="578"/>
      <c r="AG258" s="578"/>
      <c r="AH258" s="578"/>
      <c r="AI258" s="578"/>
      <c r="AJ258" s="578"/>
      <c r="AK258" s="578"/>
      <c r="AL258" s="578"/>
    </row>
    <row r="259" spans="1:24" ht="19.5">
      <c r="A259" s="21"/>
      <c r="T259" s="146"/>
      <c r="U259" s="146"/>
      <c r="V259" s="146"/>
      <c r="W259" s="146"/>
      <c r="X259" s="146"/>
    </row>
    <row r="260" spans="1:24" ht="32.25" customHeight="1" thickBot="1">
      <c r="A260" s="515" t="s">
        <v>337</v>
      </c>
      <c r="B260" s="515"/>
      <c r="C260" s="515"/>
      <c r="D260" s="515"/>
      <c r="E260" s="515"/>
      <c r="F260" s="515"/>
      <c r="G260" s="515"/>
      <c r="H260" s="515"/>
      <c r="I260" s="515"/>
      <c r="J260" s="515"/>
      <c r="K260" s="515"/>
      <c r="L260" s="515"/>
      <c r="M260" s="515"/>
      <c r="N260" s="515"/>
      <c r="O260" s="515"/>
      <c r="P260" s="515"/>
      <c r="Q260" s="515"/>
      <c r="R260" s="515"/>
      <c r="S260" s="515"/>
      <c r="T260" s="515"/>
      <c r="U260" s="242"/>
      <c r="V260" s="242"/>
      <c r="W260" s="242"/>
      <c r="X260" s="242"/>
    </row>
    <row r="261" spans="1:24" ht="49.5" customHeight="1">
      <c r="A261" s="31" t="s">
        <v>57</v>
      </c>
      <c r="B261" s="916" t="s">
        <v>373</v>
      </c>
      <c r="C261" s="917"/>
      <c r="D261" s="917"/>
      <c r="E261" s="917"/>
      <c r="F261" s="917"/>
      <c r="G261" s="917"/>
      <c r="H261" s="917"/>
      <c r="I261" s="917"/>
      <c r="J261" s="917"/>
      <c r="K261" s="917"/>
      <c r="L261" s="918"/>
      <c r="M261" s="681" t="s">
        <v>369</v>
      </c>
      <c r="N261" s="681"/>
      <c r="O261" s="681"/>
      <c r="P261" s="913" t="s">
        <v>370</v>
      </c>
      <c r="Q261" s="914"/>
      <c r="R261" s="914"/>
      <c r="S261" s="914"/>
      <c r="T261" s="915"/>
      <c r="U261" s="317"/>
      <c r="V261" s="317"/>
      <c r="W261" s="294"/>
      <c r="X261" s="294"/>
    </row>
    <row r="262" spans="1:24" ht="24" customHeight="1">
      <c r="A262" s="183" t="s">
        <v>58</v>
      </c>
      <c r="B262" s="551"/>
      <c r="C262" s="552"/>
      <c r="D262" s="552"/>
      <c r="E262" s="552"/>
      <c r="F262" s="552"/>
      <c r="G262" s="552"/>
      <c r="H262" s="552"/>
      <c r="I262" s="552"/>
      <c r="J262" s="552"/>
      <c r="K262" s="552"/>
      <c r="L262" s="553"/>
      <c r="M262" s="581"/>
      <c r="N262" s="582"/>
      <c r="O262" s="104" t="s">
        <v>362</v>
      </c>
      <c r="P262" s="948"/>
      <c r="Q262" s="949"/>
      <c r="R262" s="949"/>
      <c r="S262" s="949"/>
      <c r="T262" s="105" t="s">
        <v>362</v>
      </c>
      <c r="U262" s="305"/>
      <c r="V262" s="305"/>
      <c r="W262" s="305"/>
      <c r="X262" s="305"/>
    </row>
    <row r="263" spans="1:24" ht="24" customHeight="1">
      <c r="A263" s="183" t="s">
        <v>59</v>
      </c>
      <c r="B263" s="551" t="s">
        <v>375</v>
      </c>
      <c r="C263" s="552"/>
      <c r="D263" s="552"/>
      <c r="E263" s="552"/>
      <c r="F263" s="552"/>
      <c r="G263" s="552"/>
      <c r="H263" s="552"/>
      <c r="I263" s="552"/>
      <c r="J263" s="552"/>
      <c r="K263" s="552"/>
      <c r="L263" s="553"/>
      <c r="M263" s="581">
        <v>7548</v>
      </c>
      <c r="N263" s="582"/>
      <c r="O263" s="104" t="s">
        <v>362</v>
      </c>
      <c r="P263" s="950">
        <v>755</v>
      </c>
      <c r="Q263" s="588"/>
      <c r="R263" s="588"/>
      <c r="S263" s="588"/>
      <c r="T263" s="105" t="s">
        <v>362</v>
      </c>
      <c r="U263" s="305"/>
      <c r="V263" s="305"/>
      <c r="W263" s="305"/>
      <c r="X263" s="305"/>
    </row>
    <row r="264" spans="1:24" ht="24" customHeight="1">
      <c r="A264" s="183" t="s">
        <v>60</v>
      </c>
      <c r="B264" s="551"/>
      <c r="C264" s="552"/>
      <c r="D264" s="552"/>
      <c r="E264" s="552"/>
      <c r="F264" s="552"/>
      <c r="G264" s="552"/>
      <c r="H264" s="552"/>
      <c r="I264" s="552"/>
      <c r="J264" s="552"/>
      <c r="K264" s="552"/>
      <c r="L264" s="553"/>
      <c r="M264" s="581"/>
      <c r="N264" s="582"/>
      <c r="O264" s="104" t="s">
        <v>362</v>
      </c>
      <c r="P264" s="950"/>
      <c r="Q264" s="588"/>
      <c r="R264" s="588"/>
      <c r="S264" s="588"/>
      <c r="T264" s="105" t="s">
        <v>362</v>
      </c>
      <c r="U264" s="305"/>
      <c r="V264" s="305"/>
      <c r="W264" s="305"/>
      <c r="X264" s="305"/>
    </row>
    <row r="265" spans="1:24" ht="24" customHeight="1">
      <c r="A265" s="183" t="s">
        <v>61</v>
      </c>
      <c r="B265" s="551"/>
      <c r="C265" s="552"/>
      <c r="D265" s="552"/>
      <c r="E265" s="552"/>
      <c r="F265" s="552"/>
      <c r="G265" s="552"/>
      <c r="H265" s="552"/>
      <c r="I265" s="552"/>
      <c r="J265" s="552"/>
      <c r="K265" s="552"/>
      <c r="L265" s="553"/>
      <c r="M265" s="581"/>
      <c r="N265" s="582"/>
      <c r="O265" s="104" t="s">
        <v>362</v>
      </c>
      <c r="P265" s="950"/>
      <c r="Q265" s="588"/>
      <c r="R265" s="588"/>
      <c r="S265" s="588"/>
      <c r="T265" s="105" t="s">
        <v>362</v>
      </c>
      <c r="U265" s="305"/>
      <c r="V265" s="305"/>
      <c r="W265" s="305"/>
      <c r="X265" s="305"/>
    </row>
    <row r="266" spans="1:24" ht="24" customHeight="1">
      <c r="A266" s="183" t="s">
        <v>62</v>
      </c>
      <c r="B266" s="551" t="s">
        <v>375</v>
      </c>
      <c r="C266" s="552"/>
      <c r="D266" s="552"/>
      <c r="E266" s="552"/>
      <c r="F266" s="552"/>
      <c r="G266" s="552"/>
      <c r="H266" s="552"/>
      <c r="I266" s="552"/>
      <c r="J266" s="552"/>
      <c r="K266" s="552"/>
      <c r="L266" s="553"/>
      <c r="M266" s="581">
        <v>7548</v>
      </c>
      <c r="N266" s="582"/>
      <c r="O266" s="104" t="s">
        <v>362</v>
      </c>
      <c r="P266" s="950">
        <v>755</v>
      </c>
      <c r="Q266" s="588"/>
      <c r="R266" s="588"/>
      <c r="S266" s="588"/>
      <c r="T266" s="105" t="s">
        <v>362</v>
      </c>
      <c r="U266" s="305"/>
      <c r="V266" s="305"/>
      <c r="W266" s="305"/>
      <c r="X266" s="305"/>
    </row>
    <row r="267" spans="1:24" ht="24" customHeight="1">
      <c r="A267" s="183" t="s">
        <v>63</v>
      </c>
      <c r="B267" s="551"/>
      <c r="C267" s="552"/>
      <c r="D267" s="552"/>
      <c r="E267" s="552"/>
      <c r="F267" s="552"/>
      <c r="G267" s="552"/>
      <c r="H267" s="552"/>
      <c r="I267" s="552"/>
      <c r="J267" s="552"/>
      <c r="K267" s="552"/>
      <c r="L267" s="553"/>
      <c r="M267" s="581"/>
      <c r="N267" s="582"/>
      <c r="O267" s="104" t="s">
        <v>362</v>
      </c>
      <c r="P267" s="950"/>
      <c r="Q267" s="588"/>
      <c r="R267" s="588"/>
      <c r="S267" s="588"/>
      <c r="T267" s="105" t="s">
        <v>362</v>
      </c>
      <c r="U267" s="305"/>
      <c r="V267" s="305"/>
      <c r="W267" s="305"/>
      <c r="X267" s="305"/>
    </row>
    <row r="268" spans="1:24" ht="24" customHeight="1" thickBot="1">
      <c r="A268" s="184" t="s">
        <v>64</v>
      </c>
      <c r="B268" s="551"/>
      <c r="C268" s="552"/>
      <c r="D268" s="552"/>
      <c r="E268" s="552"/>
      <c r="F268" s="552"/>
      <c r="G268" s="552"/>
      <c r="H268" s="552"/>
      <c r="I268" s="552"/>
      <c r="J268" s="552"/>
      <c r="K268" s="552"/>
      <c r="L268" s="553"/>
      <c r="M268" s="929"/>
      <c r="N268" s="930"/>
      <c r="O268" s="104" t="s">
        <v>362</v>
      </c>
      <c r="P268" s="923"/>
      <c r="Q268" s="924"/>
      <c r="R268" s="924"/>
      <c r="S268" s="924"/>
      <c r="T268" s="105" t="s">
        <v>362</v>
      </c>
      <c r="U268" s="305"/>
      <c r="V268" s="305"/>
      <c r="W268" s="305"/>
      <c r="X268" s="305"/>
    </row>
    <row r="269" spans="1:25" ht="30" customHeight="1" thickBot="1" thickTop="1">
      <c r="A269" s="583" t="s">
        <v>371</v>
      </c>
      <c r="B269" s="584"/>
      <c r="C269" s="584"/>
      <c r="D269" s="584"/>
      <c r="E269" s="584"/>
      <c r="F269" s="584"/>
      <c r="G269" s="584"/>
      <c r="H269" s="584"/>
      <c r="I269" s="584"/>
      <c r="J269" s="584"/>
      <c r="K269" s="584"/>
      <c r="L269" s="584"/>
      <c r="M269" s="585">
        <f>SUM(M262:N268)</f>
        <v>15096</v>
      </c>
      <c r="N269" s="586"/>
      <c r="O269" s="106" t="s">
        <v>362</v>
      </c>
      <c r="P269" s="925">
        <f>SUM(P262:Q268)</f>
        <v>1510</v>
      </c>
      <c r="Q269" s="926"/>
      <c r="R269" s="926"/>
      <c r="S269" s="926"/>
      <c r="T269" s="107" t="s">
        <v>362</v>
      </c>
      <c r="U269" s="305"/>
      <c r="V269" s="305"/>
      <c r="W269" s="305"/>
      <c r="X269" s="305"/>
      <c r="Y269" s="130" t="s">
        <v>372</v>
      </c>
    </row>
    <row r="270" spans="1:24" ht="32.25" customHeight="1" thickBot="1">
      <c r="A270" s="21" t="s">
        <v>366</v>
      </c>
      <c r="T270" s="146"/>
      <c r="U270" s="146"/>
      <c r="V270" s="146"/>
      <c r="W270" s="146"/>
      <c r="X270" s="146"/>
    </row>
    <row r="271" spans="1:24" ht="29.25" customHeight="1">
      <c r="A271" s="676" t="s">
        <v>374</v>
      </c>
      <c r="B271" s="677"/>
      <c r="C271" s="677"/>
      <c r="D271" s="677"/>
      <c r="E271" s="677"/>
      <c r="F271" s="677"/>
      <c r="G271" s="677"/>
      <c r="H271" s="677"/>
      <c r="I271" s="677"/>
      <c r="J271" s="677"/>
      <c r="K271" s="677"/>
      <c r="L271" s="677"/>
      <c r="M271" s="677"/>
      <c r="N271" s="677"/>
      <c r="O271" s="677"/>
      <c r="P271" s="927">
        <v>116</v>
      </c>
      <c r="Q271" s="928"/>
      <c r="R271" s="928"/>
      <c r="S271" s="928"/>
      <c r="T271" s="53" t="s">
        <v>362</v>
      </c>
      <c r="U271" s="306"/>
      <c r="V271" s="306"/>
      <c r="W271" s="306"/>
      <c r="X271" s="306"/>
    </row>
    <row r="272" spans="1:25" ht="29.25" customHeight="1">
      <c r="A272" s="529" t="s">
        <v>376</v>
      </c>
      <c r="B272" s="530"/>
      <c r="C272" s="530"/>
      <c r="D272" s="530"/>
      <c r="E272" s="530"/>
      <c r="F272" s="530"/>
      <c r="G272" s="530"/>
      <c r="H272" s="530"/>
      <c r="I272" s="530"/>
      <c r="J272" s="530"/>
      <c r="K272" s="530"/>
      <c r="L272" s="530"/>
      <c r="M272" s="530"/>
      <c r="N272" s="530"/>
      <c r="O272" s="530"/>
      <c r="P272" s="587">
        <v>1200</v>
      </c>
      <c r="Q272" s="588"/>
      <c r="R272" s="588"/>
      <c r="S272" s="588"/>
      <c r="T272" s="52" t="s">
        <v>362</v>
      </c>
      <c r="U272" s="306"/>
      <c r="V272" s="306"/>
      <c r="W272" s="306"/>
      <c r="X272" s="306"/>
      <c r="Y272" s="130" t="s">
        <v>368</v>
      </c>
    </row>
    <row r="273" spans="1:24" ht="29.25" customHeight="1">
      <c r="A273" s="529"/>
      <c r="B273" s="530"/>
      <c r="C273" s="530"/>
      <c r="D273" s="530"/>
      <c r="E273" s="530"/>
      <c r="F273" s="530"/>
      <c r="G273" s="530"/>
      <c r="H273" s="530"/>
      <c r="I273" s="530"/>
      <c r="J273" s="530"/>
      <c r="K273" s="530"/>
      <c r="L273" s="530"/>
      <c r="M273" s="530"/>
      <c r="N273" s="530"/>
      <c r="O273" s="530"/>
      <c r="P273" s="587"/>
      <c r="Q273" s="588"/>
      <c r="R273" s="588"/>
      <c r="S273" s="588"/>
      <c r="T273" s="52" t="s">
        <v>362</v>
      </c>
      <c r="U273" s="306"/>
      <c r="V273" s="306"/>
      <c r="W273" s="306"/>
      <c r="X273" s="306"/>
    </row>
    <row r="274" spans="1:24" ht="29.25" customHeight="1" thickBot="1">
      <c r="A274" s="919"/>
      <c r="B274" s="920"/>
      <c r="C274" s="920"/>
      <c r="D274" s="920"/>
      <c r="E274" s="920"/>
      <c r="F274" s="920"/>
      <c r="G274" s="920"/>
      <c r="H274" s="920"/>
      <c r="I274" s="920"/>
      <c r="J274" s="920"/>
      <c r="K274" s="920"/>
      <c r="L274" s="920"/>
      <c r="M274" s="920"/>
      <c r="N274" s="920"/>
      <c r="O274" s="920"/>
      <c r="P274" s="951"/>
      <c r="Q274" s="952"/>
      <c r="R274" s="952"/>
      <c r="S274" s="952"/>
      <c r="T274" s="54" t="s">
        <v>362</v>
      </c>
      <c r="U274" s="306"/>
      <c r="V274" s="306"/>
      <c r="W274" s="306"/>
      <c r="X274" s="306"/>
    </row>
    <row r="275" spans="1:24" ht="32.25" customHeight="1" thickBot="1">
      <c r="A275" s="21" t="s">
        <v>367</v>
      </c>
      <c r="T275" s="146"/>
      <c r="U275" s="146"/>
      <c r="V275" s="146"/>
      <c r="W275" s="146"/>
      <c r="X275" s="146"/>
    </row>
    <row r="276" spans="1:38" ht="44.25" customHeight="1">
      <c r="A276" s="921" t="s">
        <v>363</v>
      </c>
      <c r="B276" s="922"/>
      <c r="C276" s="922"/>
      <c r="D276" s="922"/>
      <c r="E276" s="922"/>
      <c r="F276" s="922"/>
      <c r="G276" s="589">
        <f>P269+P271+P272+P273+P274</f>
        <v>2826</v>
      </c>
      <c r="H276" s="590"/>
      <c r="I276" s="590"/>
      <c r="J276" s="590"/>
      <c r="K276" s="590"/>
      <c r="L276" s="590"/>
      <c r="M276" s="590"/>
      <c r="N276" s="590"/>
      <c r="O276" s="590"/>
      <c r="P276" s="590"/>
      <c r="Q276" s="590"/>
      <c r="R276" s="590"/>
      <c r="S276" s="590"/>
      <c r="T276" s="185" t="s">
        <v>362</v>
      </c>
      <c r="U276" s="307"/>
      <c r="V276" s="307"/>
      <c r="W276" s="307"/>
      <c r="X276" s="307"/>
      <c r="Y276" s="578" t="s">
        <v>364</v>
      </c>
      <c r="Z276" s="578"/>
      <c r="AA276" s="578"/>
      <c r="AB276" s="578"/>
      <c r="AC276" s="578"/>
      <c r="AD276" s="578"/>
      <c r="AE276" s="578"/>
      <c r="AF276" s="578"/>
      <c r="AG276" s="578"/>
      <c r="AH276" s="578"/>
      <c r="AI276" s="578"/>
      <c r="AJ276" s="578"/>
      <c r="AK276" s="578"/>
      <c r="AL276" s="578"/>
    </row>
    <row r="277" spans="1:38" ht="44.25" customHeight="1" thickBot="1">
      <c r="A277" s="579" t="s">
        <v>365</v>
      </c>
      <c r="B277" s="580"/>
      <c r="C277" s="580"/>
      <c r="D277" s="580"/>
      <c r="E277" s="580"/>
      <c r="F277" s="580"/>
      <c r="G277" s="591">
        <f>G276*4.345</f>
        <v>12278.97</v>
      </c>
      <c r="H277" s="592"/>
      <c r="I277" s="592"/>
      <c r="J277" s="592"/>
      <c r="K277" s="592"/>
      <c r="L277" s="592"/>
      <c r="M277" s="592"/>
      <c r="N277" s="592"/>
      <c r="O277" s="592"/>
      <c r="P277" s="592"/>
      <c r="Q277" s="592"/>
      <c r="R277" s="592"/>
      <c r="S277" s="592"/>
      <c r="T277" s="186" t="s">
        <v>362</v>
      </c>
      <c r="U277" s="307"/>
      <c r="V277" s="307"/>
      <c r="W277" s="307"/>
      <c r="X277" s="307"/>
      <c r="Y277" s="578"/>
      <c r="Z277" s="578"/>
      <c r="AA277" s="578"/>
      <c r="AB277" s="578"/>
      <c r="AC277" s="578"/>
      <c r="AD277" s="578"/>
      <c r="AE277" s="578"/>
      <c r="AF277" s="578"/>
      <c r="AG277" s="578"/>
      <c r="AH277" s="578"/>
      <c r="AI277" s="578"/>
      <c r="AJ277" s="578"/>
      <c r="AK277" s="578"/>
      <c r="AL277" s="578"/>
    </row>
    <row r="278" spans="1:24" ht="25.5" customHeight="1">
      <c r="A278" s="21"/>
      <c r="T278" s="146"/>
      <c r="U278" s="146"/>
      <c r="V278" s="146"/>
      <c r="W278" s="146"/>
      <c r="X278" s="146"/>
    </row>
    <row r="279" spans="1:45" ht="83.25" customHeight="1">
      <c r="A279" s="696" t="s">
        <v>333</v>
      </c>
      <c r="B279" s="696"/>
      <c r="C279" s="696"/>
      <c r="D279" s="696"/>
      <c r="E279" s="696"/>
      <c r="F279" s="696"/>
      <c r="G279" s="696"/>
      <c r="H279" s="696"/>
      <c r="I279" s="696"/>
      <c r="J279" s="696"/>
      <c r="K279" s="696"/>
      <c r="L279" s="696"/>
      <c r="M279" s="696"/>
      <c r="N279" s="696"/>
      <c r="O279" s="696"/>
      <c r="P279" s="696"/>
      <c r="Q279" s="696"/>
      <c r="R279" s="696"/>
      <c r="S279" s="696"/>
      <c r="T279" s="696"/>
      <c r="U279" s="27"/>
      <c r="V279" s="27"/>
      <c r="W279" s="27"/>
      <c r="X279" s="27"/>
      <c r="AS279" s="30"/>
    </row>
    <row r="280" spans="1:24" ht="33.75" customHeight="1">
      <c r="A280" s="21" t="s">
        <v>75</v>
      </c>
      <c r="T280" s="146"/>
      <c r="U280" s="146"/>
      <c r="V280" s="146"/>
      <c r="W280" s="146"/>
      <c r="X280" s="146"/>
    </row>
    <row r="281" spans="1:24" ht="27" customHeight="1">
      <c r="A281" s="40" t="s">
        <v>407</v>
      </c>
      <c r="T281" s="146"/>
      <c r="U281" s="146"/>
      <c r="V281" s="146"/>
      <c r="W281" s="146"/>
      <c r="X281" s="146"/>
    </row>
    <row r="282" spans="1:24" ht="43.5" customHeight="1">
      <c r="A282" s="21" t="s">
        <v>214</v>
      </c>
      <c r="T282" s="146"/>
      <c r="U282" s="146"/>
      <c r="V282" s="146"/>
      <c r="W282" s="146"/>
      <c r="X282" s="146"/>
    </row>
    <row r="283" spans="1:24" ht="46.5" customHeight="1">
      <c r="A283" s="28" t="s">
        <v>106</v>
      </c>
      <c r="B283" s="746" t="s">
        <v>117</v>
      </c>
      <c r="C283" s="746"/>
      <c r="D283" s="746"/>
      <c r="E283" s="746"/>
      <c r="F283" s="746"/>
      <c r="G283" s="746"/>
      <c r="H283" s="746"/>
      <c r="I283" s="746"/>
      <c r="J283" s="746"/>
      <c r="K283" s="746"/>
      <c r="L283" s="746"/>
      <c r="M283" s="746"/>
      <c r="N283" s="746"/>
      <c r="O283" s="746"/>
      <c r="P283" s="746"/>
      <c r="Q283" s="746"/>
      <c r="R283" s="746"/>
      <c r="S283" s="746"/>
      <c r="T283" s="746"/>
      <c r="U283" s="241"/>
      <c r="V283" s="241"/>
      <c r="W283" s="241"/>
      <c r="X283" s="241"/>
    </row>
    <row r="284" spans="1:24" ht="54" customHeight="1">
      <c r="A284" s="28" t="s">
        <v>107</v>
      </c>
      <c r="B284" s="746" t="s">
        <v>119</v>
      </c>
      <c r="C284" s="746"/>
      <c r="D284" s="746"/>
      <c r="E284" s="746"/>
      <c r="F284" s="746"/>
      <c r="G284" s="746"/>
      <c r="H284" s="746"/>
      <c r="I284" s="746"/>
      <c r="J284" s="746"/>
      <c r="K284" s="746"/>
      <c r="L284" s="746"/>
      <c r="M284" s="746"/>
      <c r="N284" s="746"/>
      <c r="O284" s="746"/>
      <c r="P284" s="746"/>
      <c r="Q284" s="746"/>
      <c r="R284" s="746"/>
      <c r="S284" s="746"/>
      <c r="T284" s="746"/>
      <c r="U284" s="241"/>
      <c r="V284" s="241"/>
      <c r="W284" s="241"/>
      <c r="X284" s="241"/>
    </row>
    <row r="285" spans="1:24" ht="54" customHeight="1">
      <c r="A285" s="28" t="s">
        <v>108</v>
      </c>
      <c r="B285" s="746" t="s">
        <v>112</v>
      </c>
      <c r="C285" s="746"/>
      <c r="D285" s="746"/>
      <c r="E285" s="746"/>
      <c r="F285" s="746"/>
      <c r="G285" s="746"/>
      <c r="H285" s="746"/>
      <c r="I285" s="746"/>
      <c r="J285" s="746"/>
      <c r="K285" s="746"/>
      <c r="L285" s="746"/>
      <c r="M285" s="746"/>
      <c r="N285" s="746"/>
      <c r="O285" s="746"/>
      <c r="P285" s="746"/>
      <c r="Q285" s="746"/>
      <c r="R285" s="746"/>
      <c r="S285" s="746"/>
      <c r="T285" s="746"/>
      <c r="U285" s="241"/>
      <c r="V285" s="241"/>
      <c r="W285" s="241"/>
      <c r="X285" s="241"/>
    </row>
    <row r="286" spans="1:24" ht="54" customHeight="1">
      <c r="A286" s="28" t="s">
        <v>109</v>
      </c>
      <c r="B286" s="746" t="s">
        <v>120</v>
      </c>
      <c r="C286" s="746"/>
      <c r="D286" s="746"/>
      <c r="E286" s="746"/>
      <c r="F286" s="746"/>
      <c r="G286" s="746"/>
      <c r="H286" s="746"/>
      <c r="I286" s="746"/>
      <c r="J286" s="746"/>
      <c r="K286" s="746"/>
      <c r="L286" s="746"/>
      <c r="M286" s="746"/>
      <c r="N286" s="746"/>
      <c r="O286" s="746"/>
      <c r="P286" s="746"/>
      <c r="Q286" s="746"/>
      <c r="R286" s="746"/>
      <c r="S286" s="746"/>
      <c r="T286" s="746"/>
      <c r="U286" s="241"/>
      <c r="V286" s="241"/>
      <c r="W286" s="241"/>
      <c r="X286" s="241"/>
    </row>
    <row r="287" spans="1:24" ht="66.75" customHeight="1">
      <c r="A287" s="28" t="s">
        <v>110</v>
      </c>
      <c r="B287" s="746" t="s">
        <v>113</v>
      </c>
      <c r="C287" s="746"/>
      <c r="D287" s="746"/>
      <c r="E287" s="746"/>
      <c r="F287" s="746"/>
      <c r="G287" s="746"/>
      <c r="H287" s="746"/>
      <c r="I287" s="746"/>
      <c r="J287" s="746"/>
      <c r="K287" s="746"/>
      <c r="L287" s="746"/>
      <c r="M287" s="746"/>
      <c r="N287" s="746"/>
      <c r="O287" s="746"/>
      <c r="P287" s="746"/>
      <c r="Q287" s="746"/>
      <c r="R287" s="746"/>
      <c r="S287" s="746"/>
      <c r="T287" s="746"/>
      <c r="U287" s="241"/>
      <c r="V287" s="241"/>
      <c r="W287" s="241"/>
      <c r="X287" s="241"/>
    </row>
    <row r="288" spans="1:24" ht="20.25" thickBot="1">
      <c r="A288" s="21" t="s">
        <v>433</v>
      </c>
      <c r="T288" s="146"/>
      <c r="U288" s="146"/>
      <c r="V288" s="146"/>
      <c r="W288" s="146"/>
      <c r="X288" s="146"/>
    </row>
    <row r="289" spans="1:45" s="41" customFormat="1" ht="32.25" customHeight="1" thickBot="1">
      <c r="A289" s="694" t="s">
        <v>116</v>
      </c>
      <c r="B289" s="695"/>
      <c r="C289" s="695"/>
      <c r="D289" s="695"/>
      <c r="E289" s="695"/>
      <c r="F289" s="933" t="str">
        <f>'基本情報入力'!$D$15</f>
        <v>○○デイサービスセンター</v>
      </c>
      <c r="G289" s="933"/>
      <c r="H289" s="933"/>
      <c r="I289" s="933"/>
      <c r="J289" s="933"/>
      <c r="K289" s="933"/>
      <c r="L289" s="933"/>
      <c r="M289" s="933"/>
      <c r="N289" s="933"/>
      <c r="O289" s="933"/>
      <c r="P289" s="933"/>
      <c r="Q289" s="933"/>
      <c r="R289" s="933"/>
      <c r="S289" s="934"/>
      <c r="T289" s="935"/>
      <c r="U289" s="308"/>
      <c r="V289" s="308"/>
      <c r="W289" s="308"/>
      <c r="X289" s="308"/>
      <c r="Y289" s="140"/>
      <c r="Z289" s="140"/>
      <c r="AA289" s="140"/>
      <c r="AB289" s="140"/>
      <c r="AC289" s="140"/>
      <c r="AD289" s="140"/>
      <c r="AE289" s="140"/>
      <c r="AF289" s="140"/>
      <c r="AG289" s="140"/>
      <c r="AH289" s="140"/>
      <c r="AI289" s="140"/>
      <c r="AJ289" s="140"/>
      <c r="AK289" s="140"/>
      <c r="AL289" s="140"/>
      <c r="AM289" s="141"/>
      <c r="AN289" s="131"/>
      <c r="AO289" s="20"/>
      <c r="AP289" s="20"/>
      <c r="AQ289" s="20"/>
      <c r="AR289" s="20"/>
      <c r="AS289" s="20"/>
    </row>
    <row r="290" spans="1:45" s="41" customFormat="1" ht="32.25" customHeight="1">
      <c r="A290" s="702" t="s">
        <v>114</v>
      </c>
      <c r="B290" s="703"/>
      <c r="C290" s="703"/>
      <c r="D290" s="703"/>
      <c r="E290" s="664" t="str">
        <f>'基本情報入力'!$D$17</f>
        <v>大阪府富田林市寿町○○－○○</v>
      </c>
      <c r="F290" s="664"/>
      <c r="G290" s="664"/>
      <c r="H290" s="664"/>
      <c r="I290" s="664"/>
      <c r="J290" s="664"/>
      <c r="K290" s="664"/>
      <c r="L290" s="664"/>
      <c r="M290" s="664"/>
      <c r="N290" s="664"/>
      <c r="O290" s="664"/>
      <c r="P290" s="664"/>
      <c r="Q290" s="664"/>
      <c r="R290" s="664"/>
      <c r="S290" s="665"/>
      <c r="T290" s="666"/>
      <c r="U290" s="277"/>
      <c r="V290" s="277"/>
      <c r="W290" s="277"/>
      <c r="X290" s="277"/>
      <c r="Y290" s="140"/>
      <c r="Z290" s="140"/>
      <c r="AA290" s="140"/>
      <c r="AB290" s="140"/>
      <c r="AC290" s="140"/>
      <c r="AD290" s="140"/>
      <c r="AE290" s="140"/>
      <c r="AF290" s="140"/>
      <c r="AG290" s="140"/>
      <c r="AH290" s="140"/>
      <c r="AI290" s="140"/>
      <c r="AJ290" s="140"/>
      <c r="AK290" s="140"/>
      <c r="AL290" s="140"/>
      <c r="AM290" s="141"/>
      <c r="AN290" s="131"/>
      <c r="AO290" s="20"/>
      <c r="AP290" s="20"/>
      <c r="AQ290" s="20"/>
      <c r="AR290" s="20"/>
      <c r="AS290" s="20"/>
    </row>
    <row r="291" spans="1:45" s="41" customFormat="1" ht="32.25" customHeight="1">
      <c r="A291" s="697" t="s">
        <v>211</v>
      </c>
      <c r="B291" s="540"/>
      <c r="C291" s="798" t="str">
        <f>'基本情報入力'!$D$18</f>
        <v>０７２１-２０-１１９９</v>
      </c>
      <c r="D291" s="798"/>
      <c r="E291" s="798"/>
      <c r="F291" s="798"/>
      <c r="G291" s="798"/>
      <c r="H291" s="798"/>
      <c r="I291" s="798"/>
      <c r="J291" s="798"/>
      <c r="K291" s="540" t="s">
        <v>92</v>
      </c>
      <c r="L291" s="540"/>
      <c r="M291" s="531" t="str">
        <f>'基本情報入力'!$D$19</f>
        <v>０７２１-２０-１２０２</v>
      </c>
      <c r="N291" s="531"/>
      <c r="O291" s="531"/>
      <c r="P291" s="531"/>
      <c r="Q291" s="531"/>
      <c r="R291" s="531"/>
      <c r="S291" s="532"/>
      <c r="T291" s="533"/>
      <c r="U291" s="277"/>
      <c r="V291" s="277"/>
      <c r="W291" s="277"/>
      <c r="X291" s="277"/>
      <c r="Y291" s="140"/>
      <c r="Z291" s="140"/>
      <c r="AA291" s="140"/>
      <c r="AB291" s="140"/>
      <c r="AC291" s="140"/>
      <c r="AD291" s="140"/>
      <c r="AE291" s="140"/>
      <c r="AF291" s="140"/>
      <c r="AG291" s="140"/>
      <c r="AH291" s="140"/>
      <c r="AI291" s="140"/>
      <c r="AJ291" s="140"/>
      <c r="AK291" s="140"/>
      <c r="AL291" s="140"/>
      <c r="AM291" s="141"/>
      <c r="AN291" s="131"/>
      <c r="AO291" s="20"/>
      <c r="AP291" s="20"/>
      <c r="AQ291" s="20"/>
      <c r="AR291" s="20"/>
      <c r="AS291" s="20"/>
    </row>
    <row r="292" spans="1:45" s="41" customFormat="1" ht="32.25" customHeight="1" thickBot="1">
      <c r="A292" s="682" t="s">
        <v>115</v>
      </c>
      <c r="B292" s="683"/>
      <c r="C292" s="683"/>
      <c r="D292" s="535" t="str">
        <f>'基本情報入力'!$D$21&amp;'基本情報入力'!D22</f>
        <v>月～金曜日（ただし8/13～8/15・12/30～1/3を除く）８：３０～１７：３０</v>
      </c>
      <c r="E292" s="535"/>
      <c r="F292" s="535"/>
      <c r="G292" s="535"/>
      <c r="H292" s="535"/>
      <c r="I292" s="535"/>
      <c r="J292" s="535"/>
      <c r="K292" s="535"/>
      <c r="L292" s="535"/>
      <c r="M292" s="535"/>
      <c r="N292" s="535"/>
      <c r="O292" s="535"/>
      <c r="P292" s="535"/>
      <c r="Q292" s="535"/>
      <c r="R292" s="535"/>
      <c r="S292" s="536"/>
      <c r="T292" s="537"/>
      <c r="U292" s="277"/>
      <c r="V292" s="277"/>
      <c r="W292" s="277"/>
      <c r="X292" s="277"/>
      <c r="Y292" s="140"/>
      <c r="Z292" s="140"/>
      <c r="AA292" s="140"/>
      <c r="AB292" s="140"/>
      <c r="AC292" s="140"/>
      <c r="AD292" s="140"/>
      <c r="AE292" s="140"/>
      <c r="AF292" s="140"/>
      <c r="AG292" s="140"/>
      <c r="AH292" s="140"/>
      <c r="AI292" s="140"/>
      <c r="AJ292" s="140"/>
      <c r="AK292" s="140"/>
      <c r="AL292" s="140"/>
      <c r="AM292" s="141"/>
      <c r="AN292" s="131"/>
      <c r="AO292" s="20"/>
      <c r="AP292" s="20"/>
      <c r="AQ292" s="20"/>
      <c r="AR292" s="20"/>
      <c r="AS292" s="20"/>
    </row>
    <row r="293" spans="1:45" s="41" customFormat="1" ht="21" customHeight="1" thickBot="1">
      <c r="A293" s="20"/>
      <c r="B293" s="20"/>
      <c r="C293" s="20"/>
      <c r="D293" s="20"/>
      <c r="E293" s="20"/>
      <c r="F293" s="20"/>
      <c r="G293" s="20"/>
      <c r="H293" s="20"/>
      <c r="I293" s="20"/>
      <c r="J293" s="20"/>
      <c r="K293" s="20"/>
      <c r="L293" s="20"/>
      <c r="M293" s="20"/>
      <c r="N293" s="20"/>
      <c r="O293" s="20"/>
      <c r="P293" s="20"/>
      <c r="Q293" s="20"/>
      <c r="R293" s="20"/>
      <c r="S293" s="20"/>
      <c r="T293" s="146"/>
      <c r="U293" s="146"/>
      <c r="V293" s="146"/>
      <c r="W293" s="146"/>
      <c r="X293" s="146"/>
      <c r="Y293" s="140"/>
      <c r="Z293" s="140"/>
      <c r="AA293" s="140"/>
      <c r="AB293" s="140"/>
      <c r="AC293" s="140"/>
      <c r="AD293" s="140"/>
      <c r="AE293" s="140"/>
      <c r="AF293" s="140"/>
      <c r="AG293" s="140"/>
      <c r="AH293" s="140"/>
      <c r="AI293" s="140"/>
      <c r="AJ293" s="140"/>
      <c r="AK293" s="140"/>
      <c r="AL293" s="140"/>
      <c r="AM293" s="141"/>
      <c r="AN293" s="131"/>
      <c r="AO293" s="20"/>
      <c r="AP293" s="20"/>
      <c r="AQ293" s="20"/>
      <c r="AR293" s="20"/>
      <c r="AS293" s="20"/>
    </row>
    <row r="294" spans="1:45" s="41" customFormat="1" ht="32.25" customHeight="1" thickBot="1">
      <c r="A294" s="694" t="s">
        <v>213</v>
      </c>
      <c r="B294" s="695"/>
      <c r="C294" s="695"/>
      <c r="D294" s="695"/>
      <c r="E294" s="695"/>
      <c r="F294" s="695"/>
      <c r="G294" s="695"/>
      <c r="H294" s="695"/>
      <c r="I294" s="695"/>
      <c r="J294" s="695"/>
      <c r="K294" s="695"/>
      <c r="L294" s="695"/>
      <c r="M294" s="933" t="str">
        <f>VLOOKUP('基本情報入力'!$D$53,'基本情報入力'!C57:I65,2,FALSE)</f>
        <v>富田林市役所</v>
      </c>
      <c r="N294" s="933"/>
      <c r="O294" s="933"/>
      <c r="P294" s="933"/>
      <c r="Q294" s="933"/>
      <c r="R294" s="933"/>
      <c r="S294" s="934"/>
      <c r="T294" s="935"/>
      <c r="U294" s="308"/>
      <c r="V294" s="308"/>
      <c r="W294" s="308"/>
      <c r="X294" s="308"/>
      <c r="Y294" s="140"/>
      <c r="Z294" s="140"/>
      <c r="AA294" s="140"/>
      <c r="AB294" s="140"/>
      <c r="AC294" s="140"/>
      <c r="AD294" s="140"/>
      <c r="AE294" s="140"/>
      <c r="AF294" s="140"/>
      <c r="AG294" s="140"/>
      <c r="AH294" s="140"/>
      <c r="AI294" s="140"/>
      <c r="AJ294" s="140"/>
      <c r="AK294" s="140"/>
      <c r="AL294" s="140"/>
      <c r="AM294" s="141"/>
      <c r="AN294" s="131"/>
      <c r="AO294" s="20"/>
      <c r="AP294" s="20"/>
      <c r="AQ294" s="20"/>
      <c r="AR294" s="20"/>
      <c r="AS294" s="20"/>
    </row>
    <row r="295" spans="1:45" s="41" customFormat="1" ht="32.25" customHeight="1">
      <c r="A295" s="702" t="s">
        <v>114</v>
      </c>
      <c r="B295" s="703"/>
      <c r="C295" s="703"/>
      <c r="D295" s="703"/>
      <c r="E295" s="936" t="str">
        <f>VLOOKUP('基本情報入力'!$D$53,'基本情報入力'!C57:I65,3,FALSE)</f>
        <v>富田林市常盤町1番1号</v>
      </c>
      <c r="F295" s="936"/>
      <c r="G295" s="936"/>
      <c r="H295" s="936"/>
      <c r="I295" s="936"/>
      <c r="J295" s="936"/>
      <c r="K295" s="936"/>
      <c r="L295" s="936"/>
      <c r="M295" s="936"/>
      <c r="N295" s="936"/>
      <c r="O295" s="936"/>
      <c r="P295" s="936"/>
      <c r="Q295" s="936"/>
      <c r="R295" s="936"/>
      <c r="S295" s="937"/>
      <c r="T295" s="938"/>
      <c r="U295" s="309"/>
      <c r="V295" s="309"/>
      <c r="W295" s="309"/>
      <c r="X295" s="309"/>
      <c r="Y295" s="140"/>
      <c r="Z295" s="140"/>
      <c r="AA295" s="140"/>
      <c r="AB295" s="140"/>
      <c r="AC295" s="140"/>
      <c r="AD295" s="140"/>
      <c r="AE295" s="140"/>
      <c r="AF295" s="140"/>
      <c r="AG295" s="140"/>
      <c r="AH295" s="140"/>
      <c r="AI295" s="140"/>
      <c r="AJ295" s="140"/>
      <c r="AK295" s="140"/>
      <c r="AL295" s="140"/>
      <c r="AM295" s="141"/>
      <c r="AN295" s="131"/>
      <c r="AO295" s="20"/>
      <c r="AP295" s="20"/>
      <c r="AQ295" s="20"/>
      <c r="AR295" s="20"/>
      <c r="AS295" s="20"/>
    </row>
    <row r="296" spans="1:45" s="41" customFormat="1" ht="32.25" customHeight="1">
      <c r="A296" s="697" t="s">
        <v>211</v>
      </c>
      <c r="B296" s="540"/>
      <c r="C296" s="798" t="str">
        <f>VLOOKUP('基本情報入力'!$D$53,'基本情報入力'!C57:I65,5,FALSE)</f>
        <v>０７２１-２５-１０００（代表）</v>
      </c>
      <c r="D296" s="798"/>
      <c r="E296" s="798"/>
      <c r="F296" s="798"/>
      <c r="G296" s="798"/>
      <c r="H296" s="798"/>
      <c r="I296" s="798"/>
      <c r="J296" s="798"/>
      <c r="K296" s="540" t="s">
        <v>92</v>
      </c>
      <c r="L296" s="540"/>
      <c r="M296" s="531" t="str">
        <f>VLOOKUP('基本情報入力'!$D$53,'基本情報入力'!C57:I65,6,FALSE)</f>
        <v>０７２１-２０-２１１３</v>
      </c>
      <c r="N296" s="531"/>
      <c r="O296" s="531"/>
      <c r="P296" s="531"/>
      <c r="Q296" s="531"/>
      <c r="R296" s="531"/>
      <c r="S296" s="532"/>
      <c r="T296" s="533"/>
      <c r="U296" s="277"/>
      <c r="V296" s="277"/>
      <c r="W296" s="277"/>
      <c r="X296" s="277"/>
      <c r="Y296" s="140"/>
      <c r="Z296" s="140"/>
      <c r="AA296" s="140"/>
      <c r="AB296" s="140"/>
      <c r="AC296" s="140"/>
      <c r="AD296" s="140"/>
      <c r="AE296" s="140"/>
      <c r="AF296" s="140"/>
      <c r="AG296" s="140"/>
      <c r="AH296" s="140"/>
      <c r="AI296" s="140"/>
      <c r="AJ296" s="140"/>
      <c r="AK296" s="140"/>
      <c r="AL296" s="140"/>
      <c r="AM296" s="141"/>
      <c r="AN296" s="131"/>
      <c r="AO296" s="20"/>
      <c r="AP296" s="20"/>
      <c r="AQ296" s="20"/>
      <c r="AR296" s="20"/>
      <c r="AS296" s="20"/>
    </row>
    <row r="297" spans="1:45" s="41" customFormat="1" ht="32.25" customHeight="1" thickBot="1">
      <c r="A297" s="682" t="s">
        <v>115</v>
      </c>
      <c r="B297" s="683"/>
      <c r="C297" s="683"/>
      <c r="D297" s="535" t="str">
        <f>VLOOKUP('基本情報入力'!$D$53,'基本情報入力'!C57:I65,7,FALSE)</f>
        <v>９時から１７時３０分（土日祝および12/30～1/3を除く）</v>
      </c>
      <c r="E297" s="535"/>
      <c r="F297" s="535"/>
      <c r="G297" s="535"/>
      <c r="H297" s="535"/>
      <c r="I297" s="535"/>
      <c r="J297" s="535"/>
      <c r="K297" s="535"/>
      <c r="L297" s="535"/>
      <c r="M297" s="535"/>
      <c r="N297" s="535"/>
      <c r="O297" s="535"/>
      <c r="P297" s="535"/>
      <c r="Q297" s="535"/>
      <c r="R297" s="535"/>
      <c r="S297" s="536"/>
      <c r="T297" s="537"/>
      <c r="U297" s="277"/>
      <c r="V297" s="277"/>
      <c r="W297" s="277"/>
      <c r="X297" s="277"/>
      <c r="Y297" s="140"/>
      <c r="Z297" s="140"/>
      <c r="AA297" s="140"/>
      <c r="AB297" s="140"/>
      <c r="AC297" s="140"/>
      <c r="AD297" s="140"/>
      <c r="AE297" s="140"/>
      <c r="AF297" s="140"/>
      <c r="AG297" s="140"/>
      <c r="AH297" s="140"/>
      <c r="AI297" s="140"/>
      <c r="AJ297" s="140"/>
      <c r="AK297" s="140"/>
      <c r="AL297" s="140"/>
      <c r="AM297" s="141"/>
      <c r="AN297" s="131"/>
      <c r="AO297" s="20"/>
      <c r="AP297" s="20"/>
      <c r="AQ297" s="20"/>
      <c r="AR297" s="20"/>
      <c r="AS297" s="20"/>
    </row>
    <row r="298" spans="1:45" s="41" customFormat="1" ht="21" customHeight="1" thickBot="1">
      <c r="A298" s="20"/>
      <c r="B298" s="20"/>
      <c r="C298" s="20"/>
      <c r="D298" s="20"/>
      <c r="E298" s="20"/>
      <c r="F298" s="20"/>
      <c r="G298" s="20"/>
      <c r="H298" s="20"/>
      <c r="I298" s="20"/>
      <c r="J298" s="20"/>
      <c r="K298" s="20"/>
      <c r="L298" s="20"/>
      <c r="M298" s="20"/>
      <c r="N298" s="20"/>
      <c r="O298" s="20"/>
      <c r="P298" s="20"/>
      <c r="Q298" s="20"/>
      <c r="R298" s="20"/>
      <c r="S298" s="20"/>
      <c r="T298" s="146"/>
      <c r="U298" s="146"/>
      <c r="V298" s="146"/>
      <c r="W298" s="146"/>
      <c r="X298" s="146"/>
      <c r="Y298" s="140"/>
      <c r="Z298" s="140"/>
      <c r="AA298" s="140"/>
      <c r="AB298" s="140"/>
      <c r="AC298" s="140"/>
      <c r="AD298" s="140"/>
      <c r="AE298" s="140"/>
      <c r="AF298" s="140"/>
      <c r="AG298" s="140"/>
      <c r="AH298" s="140"/>
      <c r="AI298" s="140"/>
      <c r="AJ298" s="140"/>
      <c r="AK298" s="140"/>
      <c r="AL298" s="140"/>
      <c r="AM298" s="141"/>
      <c r="AN298" s="131"/>
      <c r="AO298" s="20"/>
      <c r="AP298" s="20"/>
      <c r="AQ298" s="20"/>
      <c r="AR298" s="20"/>
      <c r="AS298" s="20"/>
    </row>
    <row r="299" spans="1:38" ht="32.25" customHeight="1" thickBot="1">
      <c r="A299" s="799" t="s">
        <v>343</v>
      </c>
      <c r="B299" s="800"/>
      <c r="C299" s="800"/>
      <c r="D299" s="800"/>
      <c r="E299" s="800"/>
      <c r="F299" s="800"/>
      <c r="G299" s="800"/>
      <c r="H299" s="800"/>
      <c r="I299" s="800"/>
      <c r="J299" s="800"/>
      <c r="K299" s="800"/>
      <c r="L299" s="800"/>
      <c r="M299" s="800"/>
      <c r="N299" s="800"/>
      <c r="O299" s="800"/>
      <c r="P299" s="800"/>
      <c r="Q299" s="800"/>
      <c r="R299" s="800"/>
      <c r="S299" s="801"/>
      <c r="T299" s="802"/>
      <c r="U299" s="308"/>
      <c r="V299" s="308"/>
      <c r="W299" s="308"/>
      <c r="X299" s="308"/>
      <c r="Y299" s="142"/>
      <c r="Z299" s="142"/>
      <c r="AA299" s="142"/>
      <c r="AB299" s="142"/>
      <c r="AC299" s="142"/>
      <c r="AD299" s="142"/>
      <c r="AE299" s="142"/>
      <c r="AF299" s="142"/>
      <c r="AG299" s="142"/>
      <c r="AH299" s="142"/>
      <c r="AI299" s="142"/>
      <c r="AJ299" s="142"/>
      <c r="AK299" s="142"/>
      <c r="AL299" s="142"/>
    </row>
    <row r="300" spans="1:45" s="41" customFormat="1" ht="32.25" customHeight="1">
      <c r="A300" s="956" t="s">
        <v>114</v>
      </c>
      <c r="B300" s="957"/>
      <c r="C300" s="957"/>
      <c r="D300" s="957"/>
      <c r="E300" s="803" t="s">
        <v>194</v>
      </c>
      <c r="F300" s="803"/>
      <c r="G300" s="803"/>
      <c r="H300" s="803"/>
      <c r="I300" s="803"/>
      <c r="J300" s="803"/>
      <c r="K300" s="803"/>
      <c r="L300" s="803"/>
      <c r="M300" s="803"/>
      <c r="N300" s="803"/>
      <c r="O300" s="803"/>
      <c r="P300" s="803"/>
      <c r="Q300" s="803"/>
      <c r="R300" s="803"/>
      <c r="S300" s="804"/>
      <c r="T300" s="805"/>
      <c r="U300" s="310"/>
      <c r="V300" s="310"/>
      <c r="W300" s="310"/>
      <c r="X300" s="310"/>
      <c r="Y300" s="140"/>
      <c r="Z300" s="140"/>
      <c r="AA300" s="140"/>
      <c r="AB300" s="140"/>
      <c r="AC300" s="140"/>
      <c r="AD300" s="140"/>
      <c r="AE300" s="140"/>
      <c r="AF300" s="140"/>
      <c r="AG300" s="140"/>
      <c r="AH300" s="140"/>
      <c r="AI300" s="140"/>
      <c r="AJ300" s="140"/>
      <c r="AK300" s="140"/>
      <c r="AL300" s="140"/>
      <c r="AM300" s="141"/>
      <c r="AN300" s="131"/>
      <c r="AO300" s="20"/>
      <c r="AP300" s="20"/>
      <c r="AQ300" s="20"/>
      <c r="AR300" s="20"/>
      <c r="AS300" s="20"/>
    </row>
    <row r="301" spans="1:45" s="41" customFormat="1" ht="32.25" customHeight="1">
      <c r="A301" s="697" t="s">
        <v>211</v>
      </c>
      <c r="B301" s="540"/>
      <c r="C301" s="667" t="s">
        <v>220</v>
      </c>
      <c r="D301" s="667"/>
      <c r="E301" s="667"/>
      <c r="F301" s="667"/>
      <c r="G301" s="667"/>
      <c r="H301" s="667"/>
      <c r="I301" s="667"/>
      <c r="J301" s="667"/>
      <c r="K301" s="540" t="s">
        <v>92</v>
      </c>
      <c r="L301" s="540"/>
      <c r="M301" s="710" t="s">
        <v>218</v>
      </c>
      <c r="N301" s="710"/>
      <c r="O301" s="710"/>
      <c r="P301" s="710"/>
      <c r="Q301" s="710"/>
      <c r="R301" s="710"/>
      <c r="S301" s="711"/>
      <c r="T301" s="712"/>
      <c r="U301" s="310"/>
      <c r="V301" s="310"/>
      <c r="W301" s="310"/>
      <c r="X301" s="310"/>
      <c r="Y301" s="140"/>
      <c r="Z301" s="140"/>
      <c r="AA301" s="140"/>
      <c r="AB301" s="140"/>
      <c r="AC301" s="140"/>
      <c r="AD301" s="140"/>
      <c r="AE301" s="140"/>
      <c r="AF301" s="140"/>
      <c r="AG301" s="140"/>
      <c r="AH301" s="140"/>
      <c r="AI301" s="140"/>
      <c r="AJ301" s="140"/>
      <c r="AK301" s="140"/>
      <c r="AL301" s="140"/>
      <c r="AM301" s="141"/>
      <c r="AN301" s="131"/>
      <c r="AO301" s="20"/>
      <c r="AP301" s="20"/>
      <c r="AQ301" s="20"/>
      <c r="AR301" s="20"/>
      <c r="AS301" s="20"/>
    </row>
    <row r="302" spans="1:45" s="41" customFormat="1" ht="32.25" customHeight="1" thickBot="1">
      <c r="A302" s="682" t="s">
        <v>115</v>
      </c>
      <c r="B302" s="683"/>
      <c r="C302" s="683"/>
      <c r="D302" s="684" t="s">
        <v>219</v>
      </c>
      <c r="E302" s="684"/>
      <c r="F302" s="684"/>
      <c r="G302" s="684"/>
      <c r="H302" s="684"/>
      <c r="I302" s="684"/>
      <c r="J302" s="684"/>
      <c r="K302" s="684"/>
      <c r="L302" s="684"/>
      <c r="M302" s="684"/>
      <c r="N302" s="684"/>
      <c r="O302" s="684"/>
      <c r="P302" s="684"/>
      <c r="Q302" s="684"/>
      <c r="R302" s="684"/>
      <c r="S302" s="685"/>
      <c r="T302" s="686"/>
      <c r="U302" s="310"/>
      <c r="V302" s="310"/>
      <c r="W302" s="310"/>
      <c r="X302" s="310"/>
      <c r="Y302" s="140"/>
      <c r="Z302" s="140"/>
      <c r="AA302" s="140"/>
      <c r="AB302" s="140"/>
      <c r="AC302" s="140"/>
      <c r="AD302" s="140"/>
      <c r="AE302" s="140"/>
      <c r="AF302" s="140"/>
      <c r="AG302" s="140"/>
      <c r="AH302" s="140"/>
      <c r="AI302" s="140"/>
      <c r="AJ302" s="140"/>
      <c r="AK302" s="140"/>
      <c r="AL302" s="140"/>
      <c r="AM302" s="141"/>
      <c r="AN302" s="131"/>
      <c r="AO302" s="20"/>
      <c r="AP302" s="20"/>
      <c r="AQ302" s="20"/>
      <c r="AR302" s="20"/>
      <c r="AS302" s="20"/>
    </row>
    <row r="303" spans="1:45" s="41" customFormat="1" ht="28.5" customHeight="1">
      <c r="A303" s="376" t="s">
        <v>582</v>
      </c>
      <c r="B303" s="376"/>
      <c r="C303" s="376"/>
      <c r="D303" s="376"/>
      <c r="E303" s="376"/>
      <c r="F303" s="376"/>
      <c r="G303" s="376"/>
      <c r="H303" s="376"/>
      <c r="I303" s="376"/>
      <c r="J303" s="376"/>
      <c r="K303" s="376"/>
      <c r="L303" s="376"/>
      <c r="M303" s="376"/>
      <c r="N303" s="376"/>
      <c r="O303" s="376"/>
      <c r="P303" s="376"/>
      <c r="Q303" s="376"/>
      <c r="R303" s="376"/>
      <c r="S303" s="376"/>
      <c r="T303" s="376"/>
      <c r="U303" s="376"/>
      <c r="V303" s="320"/>
      <c r="W303" s="310"/>
      <c r="X303" s="310"/>
      <c r="Y303" s="140"/>
      <c r="Z303" s="140"/>
      <c r="AA303" s="140"/>
      <c r="AB303" s="140"/>
      <c r="AC303" s="140"/>
      <c r="AD303" s="140"/>
      <c r="AE303" s="140"/>
      <c r="AF303" s="140"/>
      <c r="AG303" s="140"/>
      <c r="AH303" s="140"/>
      <c r="AI303" s="140"/>
      <c r="AJ303" s="140"/>
      <c r="AK303" s="140"/>
      <c r="AL303" s="140"/>
      <c r="AM303" s="141"/>
      <c r="AN303" s="131"/>
      <c r="AO303" s="20"/>
      <c r="AP303" s="20"/>
      <c r="AQ303" s="20"/>
      <c r="AR303" s="20"/>
      <c r="AS303" s="20"/>
    </row>
    <row r="304" spans="1:45" s="41" customFormat="1" ht="17.25" customHeight="1">
      <c r="A304" s="375" t="s">
        <v>583</v>
      </c>
      <c r="B304" s="375"/>
      <c r="C304" s="375"/>
      <c r="D304" s="375"/>
      <c r="E304" s="375"/>
      <c r="F304" s="375"/>
      <c r="G304" s="375"/>
      <c r="H304" s="375"/>
      <c r="I304" s="375"/>
      <c r="J304" s="375"/>
      <c r="K304" s="375"/>
      <c r="L304" s="375"/>
      <c r="M304" s="375"/>
      <c r="N304" s="375"/>
      <c r="O304" s="375"/>
      <c r="P304" s="375"/>
      <c r="Q304" s="375"/>
      <c r="R304" s="375"/>
      <c r="S304" s="375"/>
      <c r="T304" s="375"/>
      <c r="U304" s="375"/>
      <c r="V304" s="375"/>
      <c r="W304" s="310"/>
      <c r="X304" s="310"/>
      <c r="Y304" s="140"/>
      <c r="Z304" s="140"/>
      <c r="AA304" s="140"/>
      <c r="AB304" s="140"/>
      <c r="AC304" s="140"/>
      <c r="AD304" s="140"/>
      <c r="AE304" s="140"/>
      <c r="AF304" s="140"/>
      <c r="AG304" s="140"/>
      <c r="AH304" s="140"/>
      <c r="AI304" s="140"/>
      <c r="AJ304" s="140"/>
      <c r="AK304" s="140"/>
      <c r="AL304" s="140"/>
      <c r="AM304" s="141"/>
      <c r="AN304" s="131"/>
      <c r="AO304" s="20"/>
      <c r="AP304" s="20"/>
      <c r="AQ304" s="20"/>
      <c r="AR304" s="20"/>
      <c r="AS304" s="20"/>
    </row>
    <row r="305" spans="1:45" s="41" customFormat="1" ht="18" customHeight="1">
      <c r="A305" s="321"/>
      <c r="B305" s="375" t="s">
        <v>584</v>
      </c>
      <c r="C305" s="375"/>
      <c r="D305" s="375"/>
      <c r="E305" s="375"/>
      <c r="F305" s="375"/>
      <c r="G305" s="375"/>
      <c r="H305" s="375"/>
      <c r="I305" s="375"/>
      <c r="J305" s="375"/>
      <c r="K305" s="375"/>
      <c r="L305" s="375"/>
      <c r="M305" s="375"/>
      <c r="N305" s="375"/>
      <c r="O305" s="375"/>
      <c r="P305" s="375"/>
      <c r="Q305" s="375"/>
      <c r="R305" s="375"/>
      <c r="S305" s="375"/>
      <c r="T305" s="375"/>
      <c r="U305" s="375"/>
      <c r="V305" s="375"/>
      <c r="W305" s="310"/>
      <c r="X305" s="310"/>
      <c r="Y305" s="140"/>
      <c r="Z305" s="140"/>
      <c r="AA305" s="140"/>
      <c r="AB305" s="140"/>
      <c r="AC305" s="140"/>
      <c r="AD305" s="140"/>
      <c r="AE305" s="140"/>
      <c r="AF305" s="140"/>
      <c r="AG305" s="140"/>
      <c r="AH305" s="140"/>
      <c r="AI305" s="140"/>
      <c r="AJ305" s="140"/>
      <c r="AK305" s="140"/>
      <c r="AL305" s="140"/>
      <c r="AM305" s="141"/>
      <c r="AN305" s="131"/>
      <c r="AO305" s="20"/>
      <c r="AP305" s="20"/>
      <c r="AQ305" s="20"/>
      <c r="AR305" s="20"/>
      <c r="AS305" s="20"/>
    </row>
    <row r="306" spans="1:45" s="41" customFormat="1" ht="17.25" customHeight="1">
      <c r="A306" s="321"/>
      <c r="B306" s="375" t="s">
        <v>585</v>
      </c>
      <c r="C306" s="375"/>
      <c r="D306" s="375"/>
      <c r="E306" s="375"/>
      <c r="F306" s="375"/>
      <c r="G306" s="375"/>
      <c r="H306" s="375"/>
      <c r="I306" s="375"/>
      <c r="J306" s="375"/>
      <c r="K306" s="375"/>
      <c r="L306" s="375"/>
      <c r="M306" s="375"/>
      <c r="N306" s="375"/>
      <c r="O306" s="375"/>
      <c r="P306" s="375"/>
      <c r="Q306" s="375"/>
      <c r="R306" s="375"/>
      <c r="S306" s="375"/>
      <c r="T306" s="375"/>
      <c r="U306" s="375"/>
      <c r="V306" s="375"/>
      <c r="W306" s="310"/>
      <c r="X306" s="310"/>
      <c r="Y306" s="140"/>
      <c r="Z306" s="140"/>
      <c r="AA306" s="140"/>
      <c r="AB306" s="140"/>
      <c r="AC306" s="140"/>
      <c r="AD306" s="140"/>
      <c r="AE306" s="140"/>
      <c r="AF306" s="140"/>
      <c r="AG306" s="140"/>
      <c r="AH306" s="140"/>
      <c r="AI306" s="140"/>
      <c r="AJ306" s="140"/>
      <c r="AK306" s="140"/>
      <c r="AL306" s="140"/>
      <c r="AM306" s="141"/>
      <c r="AN306" s="131"/>
      <c r="AO306" s="20"/>
      <c r="AP306" s="20"/>
      <c r="AQ306" s="20"/>
      <c r="AR306" s="20"/>
      <c r="AS306" s="20"/>
    </row>
    <row r="307" spans="1:45" s="41" customFormat="1" ht="17.25" customHeight="1">
      <c r="A307" s="321"/>
      <c r="B307" s="375" t="s">
        <v>586</v>
      </c>
      <c r="C307" s="375"/>
      <c r="D307" s="375"/>
      <c r="E307" s="375"/>
      <c r="F307" s="375"/>
      <c r="G307" s="375"/>
      <c r="H307" s="375"/>
      <c r="I307" s="375"/>
      <c r="J307" s="375"/>
      <c r="K307" s="375"/>
      <c r="L307" s="375"/>
      <c r="M307" s="375"/>
      <c r="N307" s="375"/>
      <c r="O307" s="375"/>
      <c r="P307" s="375"/>
      <c r="Q307" s="375"/>
      <c r="R307" s="375"/>
      <c r="S307" s="375"/>
      <c r="T307" s="375"/>
      <c r="U307" s="375"/>
      <c r="V307" s="375"/>
      <c r="W307" s="310"/>
      <c r="X307" s="310"/>
      <c r="Y307" s="140"/>
      <c r="Z307" s="140"/>
      <c r="AA307" s="140"/>
      <c r="AB307" s="140"/>
      <c r="AC307" s="140"/>
      <c r="AD307" s="140"/>
      <c r="AE307" s="140"/>
      <c r="AF307" s="140"/>
      <c r="AG307" s="140"/>
      <c r="AH307" s="140"/>
      <c r="AI307" s="140"/>
      <c r="AJ307" s="140"/>
      <c r="AK307" s="140"/>
      <c r="AL307" s="140"/>
      <c r="AM307" s="141"/>
      <c r="AN307" s="131"/>
      <c r="AO307" s="20"/>
      <c r="AP307" s="20"/>
      <c r="AQ307" s="20"/>
      <c r="AR307" s="20"/>
      <c r="AS307" s="20"/>
    </row>
    <row r="308" spans="1:45" s="41" customFormat="1" ht="18" customHeight="1">
      <c r="A308" s="375" t="s">
        <v>587</v>
      </c>
      <c r="B308" s="375"/>
      <c r="C308" s="375"/>
      <c r="D308" s="375"/>
      <c r="E308" s="375"/>
      <c r="F308" s="375"/>
      <c r="G308" s="375"/>
      <c r="H308" s="375"/>
      <c r="I308" s="375"/>
      <c r="J308" s="375"/>
      <c r="K308" s="375"/>
      <c r="L308" s="375"/>
      <c r="M308" s="375"/>
      <c r="N308" s="375"/>
      <c r="O308" s="375"/>
      <c r="P308" s="375"/>
      <c r="Q308" s="375"/>
      <c r="R308" s="375"/>
      <c r="S308" s="375"/>
      <c r="T308" s="375"/>
      <c r="U308" s="375"/>
      <c r="V308" s="375"/>
      <c r="W308" s="310"/>
      <c r="X308" s="310"/>
      <c r="Y308" s="140"/>
      <c r="Z308" s="140"/>
      <c r="AA308" s="140"/>
      <c r="AB308" s="140"/>
      <c r="AC308" s="140"/>
      <c r="AD308" s="140"/>
      <c r="AE308" s="140"/>
      <c r="AF308" s="140"/>
      <c r="AG308" s="140"/>
      <c r="AH308" s="140"/>
      <c r="AI308" s="140"/>
      <c r="AJ308" s="140"/>
      <c r="AK308" s="140"/>
      <c r="AL308" s="140"/>
      <c r="AM308" s="141"/>
      <c r="AN308" s="131"/>
      <c r="AO308" s="20"/>
      <c r="AP308" s="20"/>
      <c r="AQ308" s="20"/>
      <c r="AR308" s="20"/>
      <c r="AS308" s="20"/>
    </row>
    <row r="309" spans="1:45" s="41" customFormat="1" ht="20.25" customHeight="1">
      <c r="A309" s="321"/>
      <c r="B309" s="375" t="s">
        <v>588</v>
      </c>
      <c r="C309" s="375"/>
      <c r="D309" s="375"/>
      <c r="E309" s="375"/>
      <c r="F309" s="375"/>
      <c r="G309" s="375"/>
      <c r="H309" s="375"/>
      <c r="I309" s="375"/>
      <c r="J309" s="375"/>
      <c r="K309" s="375"/>
      <c r="L309" s="375"/>
      <c r="M309" s="375"/>
      <c r="N309" s="375"/>
      <c r="O309" s="375"/>
      <c r="P309" s="375"/>
      <c r="Q309" s="375"/>
      <c r="R309" s="375"/>
      <c r="S309" s="375"/>
      <c r="T309" s="375"/>
      <c r="U309" s="375"/>
      <c r="V309" s="375"/>
      <c r="W309" s="310"/>
      <c r="X309" s="310"/>
      <c r="Y309" s="140"/>
      <c r="Z309" s="140"/>
      <c r="AA309" s="140"/>
      <c r="AB309" s="140"/>
      <c r="AC309" s="140"/>
      <c r="AD309" s="140"/>
      <c r="AE309" s="140"/>
      <c r="AF309" s="140"/>
      <c r="AG309" s="140"/>
      <c r="AH309" s="140"/>
      <c r="AI309" s="140"/>
      <c r="AJ309" s="140"/>
      <c r="AK309" s="140"/>
      <c r="AL309" s="140"/>
      <c r="AM309" s="141"/>
      <c r="AN309" s="131"/>
      <c r="AO309" s="20"/>
      <c r="AP309" s="20"/>
      <c r="AQ309" s="20"/>
      <c r="AR309" s="20"/>
      <c r="AS309" s="20"/>
    </row>
    <row r="310" spans="1:45" s="41" customFormat="1" ht="6" customHeight="1">
      <c r="A310" s="286"/>
      <c r="B310" s="286"/>
      <c r="C310" s="286"/>
      <c r="D310" s="310"/>
      <c r="E310" s="310"/>
      <c r="F310" s="310"/>
      <c r="G310" s="310"/>
      <c r="H310" s="310"/>
      <c r="I310" s="310"/>
      <c r="J310" s="310"/>
      <c r="K310" s="310"/>
      <c r="L310" s="310"/>
      <c r="M310" s="310"/>
      <c r="N310" s="310"/>
      <c r="O310" s="310"/>
      <c r="P310" s="310"/>
      <c r="Q310" s="310"/>
      <c r="R310" s="310"/>
      <c r="S310" s="310"/>
      <c r="T310" s="310"/>
      <c r="U310" s="310"/>
      <c r="V310" s="310"/>
      <c r="W310" s="310"/>
      <c r="X310" s="310"/>
      <c r="Y310" s="140"/>
      <c r="Z310" s="140"/>
      <c r="AA310" s="140"/>
      <c r="AB310" s="140"/>
      <c r="AC310" s="140"/>
      <c r="AD310" s="140"/>
      <c r="AE310" s="140"/>
      <c r="AF310" s="140"/>
      <c r="AG310" s="140"/>
      <c r="AH310" s="140"/>
      <c r="AI310" s="140"/>
      <c r="AJ310" s="140"/>
      <c r="AK310" s="140"/>
      <c r="AL310" s="140"/>
      <c r="AM310" s="141"/>
      <c r="AN310" s="131"/>
      <c r="AO310" s="20"/>
      <c r="AP310" s="20"/>
      <c r="AQ310" s="20"/>
      <c r="AR310" s="20"/>
      <c r="AS310" s="20"/>
    </row>
    <row r="311" spans="1:24" ht="32.25" customHeight="1" thickBot="1">
      <c r="A311" s="115" t="s">
        <v>589</v>
      </c>
      <c r="T311" s="146"/>
      <c r="U311" s="146"/>
      <c r="V311" s="146"/>
      <c r="W311" s="146"/>
      <c r="X311" s="146"/>
    </row>
    <row r="312" spans="1:24" ht="36" customHeight="1" thickBot="1">
      <c r="A312" s="806" t="s">
        <v>65</v>
      </c>
      <c r="B312" s="807"/>
      <c r="C312" s="807"/>
      <c r="D312" s="807"/>
      <c r="E312" s="807"/>
      <c r="F312" s="807"/>
      <c r="G312" s="807"/>
      <c r="H312" s="807"/>
      <c r="I312" s="807"/>
      <c r="J312" s="707" t="s">
        <v>487</v>
      </c>
      <c r="K312" s="707"/>
      <c r="L312" s="707"/>
      <c r="M312" s="707"/>
      <c r="N312" s="707"/>
      <c r="O312" s="707"/>
      <c r="P312" s="707"/>
      <c r="Q312" s="707"/>
      <c r="R312" s="707"/>
      <c r="S312" s="708"/>
      <c r="T312" s="709"/>
      <c r="U312" s="311"/>
      <c r="V312" s="311"/>
      <c r="W312" s="311"/>
      <c r="X312" s="311"/>
    </row>
    <row r="313" spans="1:24" ht="20.25" customHeight="1">
      <c r="A313" s="21"/>
      <c r="T313" s="146"/>
      <c r="U313" s="146"/>
      <c r="V313" s="146"/>
      <c r="W313" s="146"/>
      <c r="X313" s="146"/>
    </row>
    <row r="314" spans="1:38" ht="90" customHeight="1" thickBot="1">
      <c r="A314" s="534" t="s">
        <v>521</v>
      </c>
      <c r="B314" s="534"/>
      <c r="C314" s="534"/>
      <c r="D314" s="534"/>
      <c r="E314" s="534"/>
      <c r="F314" s="534"/>
      <c r="G314" s="534"/>
      <c r="H314" s="534"/>
      <c r="I314" s="534"/>
      <c r="J314" s="534"/>
      <c r="K314" s="534"/>
      <c r="L314" s="534"/>
      <c r="M314" s="534"/>
      <c r="N314" s="534"/>
      <c r="O314" s="534"/>
      <c r="P314" s="534"/>
      <c r="Q314" s="534"/>
      <c r="R314" s="534"/>
      <c r="S314" s="534"/>
      <c r="T314" s="534"/>
      <c r="U314" s="23"/>
      <c r="V314" s="23"/>
      <c r="W314" s="23"/>
      <c r="X314" s="23"/>
      <c r="Z314" s="136"/>
      <c r="AA314" s="136"/>
      <c r="AB314" s="136"/>
      <c r="AC314" s="136"/>
      <c r="AD314" s="136"/>
      <c r="AE314" s="136"/>
      <c r="AF314" s="136"/>
      <c r="AG314" s="136"/>
      <c r="AH314" s="136"/>
      <c r="AI314" s="136"/>
      <c r="AJ314" s="136"/>
      <c r="AK314" s="136"/>
      <c r="AL314" s="136"/>
    </row>
    <row r="315" spans="1:38" ht="37.5" customHeight="1">
      <c r="A315" s="558" t="s">
        <v>66</v>
      </c>
      <c r="B315" s="623" t="s">
        <v>118</v>
      </c>
      <c r="C315" s="624"/>
      <c r="D315" s="625"/>
      <c r="E315" s="664" t="str">
        <f>'基本情報入力'!$D$12</f>
        <v>大阪府大阪市○区○○－○○</v>
      </c>
      <c r="F315" s="664"/>
      <c r="G315" s="664"/>
      <c r="H315" s="664"/>
      <c r="I315" s="664"/>
      <c r="J315" s="664"/>
      <c r="K315" s="664"/>
      <c r="L315" s="664"/>
      <c r="M315" s="664"/>
      <c r="N315" s="664"/>
      <c r="O315" s="664"/>
      <c r="P315" s="664"/>
      <c r="Q315" s="664"/>
      <c r="R315" s="664"/>
      <c r="S315" s="665"/>
      <c r="T315" s="666"/>
      <c r="U315" s="277"/>
      <c r="V315" s="277"/>
      <c r="W315" s="277"/>
      <c r="X315" s="277"/>
      <c r="Y315" s="136"/>
      <c r="Z315" s="136"/>
      <c r="AA315" s="136"/>
      <c r="AB315" s="136"/>
      <c r="AC315" s="136"/>
      <c r="AD315" s="136"/>
      <c r="AE315" s="136"/>
      <c r="AF315" s="136"/>
      <c r="AG315" s="136"/>
      <c r="AH315" s="136"/>
      <c r="AI315" s="136"/>
      <c r="AJ315" s="136"/>
      <c r="AK315" s="136"/>
      <c r="AL315" s="136"/>
    </row>
    <row r="316" spans="1:38" ht="37.5" customHeight="1">
      <c r="A316" s="559"/>
      <c r="B316" s="690" t="s">
        <v>67</v>
      </c>
      <c r="C316" s="691"/>
      <c r="D316" s="692"/>
      <c r="E316" s="531" t="str">
        <f>'基本情報入力'!$D$10</f>
        <v>株式会社○○○○</v>
      </c>
      <c r="F316" s="531"/>
      <c r="G316" s="531"/>
      <c r="H316" s="531"/>
      <c r="I316" s="531"/>
      <c r="J316" s="531"/>
      <c r="K316" s="531"/>
      <c r="L316" s="531"/>
      <c r="M316" s="531"/>
      <c r="N316" s="531"/>
      <c r="O316" s="531"/>
      <c r="P316" s="531"/>
      <c r="Q316" s="531"/>
      <c r="R316" s="531"/>
      <c r="S316" s="532"/>
      <c r="T316" s="533"/>
      <c r="U316" s="277"/>
      <c r="V316" s="277"/>
      <c r="W316" s="277"/>
      <c r="X316" s="277"/>
      <c r="Y316" s="136"/>
      <c r="Z316" s="136"/>
      <c r="AA316" s="136"/>
      <c r="AB316" s="136"/>
      <c r="AC316" s="136"/>
      <c r="AD316" s="136"/>
      <c r="AE316" s="136"/>
      <c r="AF316" s="136"/>
      <c r="AG316" s="136"/>
      <c r="AH316" s="136"/>
      <c r="AI316" s="136"/>
      <c r="AJ316" s="136"/>
      <c r="AK316" s="136"/>
      <c r="AL316" s="136"/>
    </row>
    <row r="317" spans="1:38" ht="37.5" customHeight="1" thickBot="1">
      <c r="A317" s="559"/>
      <c r="B317" s="687" t="s">
        <v>68</v>
      </c>
      <c r="C317" s="688"/>
      <c r="D317" s="689"/>
      <c r="E317" s="541" t="str">
        <f>'基本情報入力'!$D$11</f>
        <v>代表取締役　□□　□□□</v>
      </c>
      <c r="F317" s="542"/>
      <c r="G317" s="542"/>
      <c r="H317" s="542"/>
      <c r="I317" s="542"/>
      <c r="J317" s="542"/>
      <c r="K317" s="542"/>
      <c r="L317" s="542"/>
      <c r="M317" s="542"/>
      <c r="N317" s="542"/>
      <c r="O317" s="542"/>
      <c r="P317" s="542"/>
      <c r="Q317" s="626" t="s">
        <v>69</v>
      </c>
      <c r="R317" s="627"/>
      <c r="S317" s="628"/>
      <c r="T317" s="629"/>
      <c r="U317" s="312"/>
      <c r="V317" s="312"/>
      <c r="W317" s="312"/>
      <c r="X317" s="312"/>
      <c r="Y317" s="136"/>
      <c r="Z317" s="136"/>
      <c r="AA317" s="136"/>
      <c r="AB317" s="136"/>
      <c r="AC317" s="136"/>
      <c r="AD317" s="136"/>
      <c r="AE317" s="136"/>
      <c r="AF317" s="136"/>
      <c r="AG317" s="136"/>
      <c r="AH317" s="136"/>
      <c r="AI317" s="136"/>
      <c r="AJ317" s="136"/>
      <c r="AK317" s="136"/>
      <c r="AL317" s="136"/>
    </row>
    <row r="318" spans="1:38" ht="37.5" customHeight="1">
      <c r="A318" s="559"/>
      <c r="B318" s="557" t="s">
        <v>70</v>
      </c>
      <c r="C318" s="557"/>
      <c r="D318" s="557"/>
      <c r="E318" s="664" t="str">
        <f>'基本情報入力'!$D$15</f>
        <v>○○デイサービスセンター</v>
      </c>
      <c r="F318" s="664"/>
      <c r="G318" s="664"/>
      <c r="H318" s="664"/>
      <c r="I318" s="664"/>
      <c r="J318" s="664"/>
      <c r="K318" s="664"/>
      <c r="L318" s="664"/>
      <c r="M318" s="664"/>
      <c r="N318" s="664"/>
      <c r="O318" s="664"/>
      <c r="P318" s="664"/>
      <c r="Q318" s="664"/>
      <c r="R318" s="664"/>
      <c r="S318" s="665"/>
      <c r="T318" s="666"/>
      <c r="U318" s="277"/>
      <c r="V318" s="277"/>
      <c r="W318" s="277"/>
      <c r="X318" s="277"/>
      <c r="Y318" s="797" t="s">
        <v>205</v>
      </c>
      <c r="Z318" s="797"/>
      <c r="AA318" s="797"/>
      <c r="AB318" s="797"/>
      <c r="AC318" s="797"/>
      <c r="AD318" s="797"/>
      <c r="AE318" s="797"/>
      <c r="AF318" s="797"/>
      <c r="AG318" s="797"/>
      <c r="AH318" s="797"/>
      <c r="AI318" s="797"/>
      <c r="AJ318" s="797"/>
      <c r="AK318" s="797"/>
      <c r="AL318" s="797"/>
    </row>
    <row r="319" spans="1:38" ht="37.5" customHeight="1" thickBot="1">
      <c r="A319" s="560"/>
      <c r="B319" s="556" t="s">
        <v>71</v>
      </c>
      <c r="C319" s="556"/>
      <c r="D319" s="556"/>
      <c r="E319" s="561"/>
      <c r="F319" s="561"/>
      <c r="G319" s="561"/>
      <c r="H319" s="561"/>
      <c r="I319" s="561"/>
      <c r="J319" s="561"/>
      <c r="K319" s="561"/>
      <c r="L319" s="561"/>
      <c r="M319" s="561"/>
      <c r="N319" s="561"/>
      <c r="O319" s="561"/>
      <c r="P319" s="562"/>
      <c r="Q319" s="626" t="s">
        <v>69</v>
      </c>
      <c r="R319" s="627"/>
      <c r="S319" s="628"/>
      <c r="T319" s="629"/>
      <c r="U319" s="312"/>
      <c r="V319" s="312"/>
      <c r="W319" s="312"/>
      <c r="X319" s="312"/>
      <c r="Y319" s="797"/>
      <c r="Z319" s="797"/>
      <c r="AA319" s="797"/>
      <c r="AB319" s="797"/>
      <c r="AC319" s="797"/>
      <c r="AD319" s="797"/>
      <c r="AE319" s="797"/>
      <c r="AF319" s="797"/>
      <c r="AG319" s="797"/>
      <c r="AH319" s="797"/>
      <c r="AI319" s="797"/>
      <c r="AJ319" s="797"/>
      <c r="AK319" s="797"/>
      <c r="AL319" s="797"/>
    </row>
    <row r="320" spans="1:38" ht="29.25" customHeight="1">
      <c r="A320" s="21"/>
      <c r="T320" s="146"/>
      <c r="U320" s="146"/>
      <c r="V320" s="146"/>
      <c r="W320" s="146"/>
      <c r="X320" s="146"/>
      <c r="Y320" s="136"/>
      <c r="Z320" s="136"/>
      <c r="AA320" s="136"/>
      <c r="AB320" s="136"/>
      <c r="AC320" s="136"/>
      <c r="AD320" s="136"/>
      <c r="AE320" s="136"/>
      <c r="AF320" s="136"/>
      <c r="AG320" s="136"/>
      <c r="AH320" s="136"/>
      <c r="AI320" s="136"/>
      <c r="AJ320" s="136"/>
      <c r="AK320" s="136"/>
      <c r="AL320" s="136"/>
    </row>
    <row r="321" spans="1:38" ht="29.25" customHeight="1" thickBot="1">
      <c r="A321" s="22" t="s">
        <v>74</v>
      </c>
      <c r="T321" s="146"/>
      <c r="U321" s="146"/>
      <c r="V321" s="146"/>
      <c r="W321" s="146"/>
      <c r="X321" s="146"/>
      <c r="Y321" s="578" t="s">
        <v>517</v>
      </c>
      <c r="Z321" s="578"/>
      <c r="AA321" s="578"/>
      <c r="AB321" s="578"/>
      <c r="AC321" s="578"/>
      <c r="AD321" s="578"/>
      <c r="AE321" s="578"/>
      <c r="AF321" s="578"/>
      <c r="AG321" s="578"/>
      <c r="AH321" s="578"/>
      <c r="AI321" s="578"/>
      <c r="AJ321" s="578"/>
      <c r="AK321" s="578"/>
      <c r="AL321" s="578"/>
    </row>
    <row r="322" spans="1:38" ht="48.75" customHeight="1">
      <c r="A322" s="644" t="s">
        <v>479</v>
      </c>
      <c r="B322" s="645"/>
      <c r="C322" s="646"/>
      <c r="D322" s="704" t="s">
        <v>72</v>
      </c>
      <c r="E322" s="646"/>
      <c r="F322" s="612"/>
      <c r="G322" s="613"/>
      <c r="H322" s="613"/>
      <c r="I322" s="613"/>
      <c r="J322" s="613"/>
      <c r="K322" s="613"/>
      <c r="L322" s="613"/>
      <c r="M322" s="613"/>
      <c r="N322" s="613"/>
      <c r="O322" s="613"/>
      <c r="P322" s="613"/>
      <c r="Q322" s="613"/>
      <c r="R322" s="613"/>
      <c r="S322" s="613"/>
      <c r="T322" s="614"/>
      <c r="U322" s="313"/>
      <c r="V322" s="313"/>
      <c r="W322" s="313"/>
      <c r="X322" s="313"/>
      <c r="Y322" s="578"/>
      <c r="Z322" s="578"/>
      <c r="AA322" s="578"/>
      <c r="AB322" s="578"/>
      <c r="AC322" s="578"/>
      <c r="AD322" s="578"/>
      <c r="AE322" s="578"/>
      <c r="AF322" s="578"/>
      <c r="AG322" s="578"/>
      <c r="AH322" s="578"/>
      <c r="AI322" s="578"/>
      <c r="AJ322" s="578"/>
      <c r="AK322" s="578"/>
      <c r="AL322" s="578"/>
    </row>
    <row r="323" spans="1:38" ht="48.75" customHeight="1" thickBot="1">
      <c r="A323" s="705"/>
      <c r="B323" s="706"/>
      <c r="C323" s="539"/>
      <c r="D323" s="538" t="s">
        <v>73</v>
      </c>
      <c r="E323" s="539"/>
      <c r="F323" s="700"/>
      <c r="G323" s="701"/>
      <c r="H323" s="701"/>
      <c r="I323" s="701"/>
      <c r="J323" s="701"/>
      <c r="K323" s="701"/>
      <c r="L323" s="701"/>
      <c r="M323" s="701"/>
      <c r="N323" s="701"/>
      <c r="O323" s="701"/>
      <c r="P323" s="701"/>
      <c r="Q323" s="554" t="s">
        <v>69</v>
      </c>
      <c r="R323" s="554"/>
      <c r="S323" s="554"/>
      <c r="T323" s="555"/>
      <c r="U323" s="312"/>
      <c r="V323" s="312"/>
      <c r="W323" s="312"/>
      <c r="X323" s="312"/>
      <c r="Y323" s="578"/>
      <c r="Z323" s="578"/>
      <c r="AA323" s="578"/>
      <c r="AB323" s="578"/>
      <c r="AC323" s="578"/>
      <c r="AD323" s="578"/>
      <c r="AE323" s="578"/>
      <c r="AF323" s="578"/>
      <c r="AG323" s="578"/>
      <c r="AH323" s="578"/>
      <c r="AI323" s="578"/>
      <c r="AJ323" s="578"/>
      <c r="AK323" s="578"/>
      <c r="AL323" s="578"/>
    </row>
    <row r="324" spans="1:38" ht="48.75" customHeight="1" thickBot="1">
      <c r="A324" s="524" t="s">
        <v>480</v>
      </c>
      <c r="B324" s="525"/>
      <c r="C324" s="525"/>
      <c r="D324" s="525"/>
      <c r="E324" s="525"/>
      <c r="F324" s="525"/>
      <c r="G324" s="525"/>
      <c r="H324" s="526"/>
      <c r="I324" s="527"/>
      <c r="J324" s="527"/>
      <c r="K324" s="527"/>
      <c r="L324" s="527"/>
      <c r="M324" s="527"/>
      <c r="N324" s="527"/>
      <c r="O324" s="527"/>
      <c r="P324" s="528"/>
      <c r="Q324" s="953" t="s">
        <v>486</v>
      </c>
      <c r="R324" s="954"/>
      <c r="S324" s="526"/>
      <c r="T324" s="955"/>
      <c r="U324" s="314"/>
      <c r="V324" s="314"/>
      <c r="W324" s="314"/>
      <c r="X324" s="314"/>
      <c r="Y324" s="578"/>
      <c r="Z324" s="578"/>
      <c r="AA324" s="578"/>
      <c r="AB324" s="578"/>
      <c r="AC324" s="578"/>
      <c r="AD324" s="578"/>
      <c r="AE324" s="578"/>
      <c r="AF324" s="578"/>
      <c r="AG324" s="578"/>
      <c r="AH324" s="578"/>
      <c r="AI324" s="578"/>
      <c r="AJ324" s="578"/>
      <c r="AK324" s="578"/>
      <c r="AL324" s="578"/>
    </row>
    <row r="325" spans="1:38" ht="17.25" customHeight="1" thickBot="1">
      <c r="A325" s="21"/>
      <c r="T325" s="20"/>
      <c r="U325" s="20"/>
      <c r="V325" s="20"/>
      <c r="W325" s="20"/>
      <c r="X325" s="20"/>
      <c r="Y325" s="578"/>
      <c r="Z325" s="578"/>
      <c r="AA325" s="578"/>
      <c r="AB325" s="578"/>
      <c r="AC325" s="578"/>
      <c r="AD325" s="578"/>
      <c r="AE325" s="578"/>
      <c r="AF325" s="578"/>
      <c r="AG325" s="578"/>
      <c r="AH325" s="578"/>
      <c r="AI325" s="578"/>
      <c r="AJ325" s="578"/>
      <c r="AK325" s="578"/>
      <c r="AL325" s="578"/>
    </row>
    <row r="326" spans="1:38" ht="48.75" customHeight="1">
      <c r="A326" s="939" t="s">
        <v>481</v>
      </c>
      <c r="B326" s="940"/>
      <c r="C326" s="940"/>
      <c r="D326" s="940"/>
      <c r="E326" s="940"/>
      <c r="F326" s="557" t="s">
        <v>72</v>
      </c>
      <c r="G326" s="557"/>
      <c r="H326" s="557"/>
      <c r="I326" s="943"/>
      <c r="J326" s="944"/>
      <c r="K326" s="944"/>
      <c r="L326" s="944"/>
      <c r="M326" s="944"/>
      <c r="N326" s="944"/>
      <c r="O326" s="944"/>
      <c r="P326" s="944"/>
      <c r="Q326" s="944"/>
      <c r="R326" s="944"/>
      <c r="S326" s="944"/>
      <c r="T326" s="945"/>
      <c r="U326" s="315"/>
      <c r="V326" s="315"/>
      <c r="W326" s="315"/>
      <c r="X326" s="315"/>
      <c r="Y326" s="578"/>
      <c r="Z326" s="578"/>
      <c r="AA326" s="578"/>
      <c r="AB326" s="578"/>
      <c r="AC326" s="578"/>
      <c r="AD326" s="578"/>
      <c r="AE326" s="578"/>
      <c r="AF326" s="578"/>
      <c r="AG326" s="578"/>
      <c r="AH326" s="578"/>
      <c r="AI326" s="578"/>
      <c r="AJ326" s="578"/>
      <c r="AK326" s="578"/>
      <c r="AL326" s="578"/>
    </row>
    <row r="327" spans="1:38" ht="48.75" customHeight="1" thickBot="1">
      <c r="A327" s="941"/>
      <c r="B327" s="942"/>
      <c r="C327" s="942"/>
      <c r="D327" s="942"/>
      <c r="E327" s="942"/>
      <c r="F327" s="556" t="s">
        <v>73</v>
      </c>
      <c r="G327" s="556"/>
      <c r="H327" s="556"/>
      <c r="I327" s="946"/>
      <c r="J327" s="947"/>
      <c r="K327" s="947"/>
      <c r="L327" s="947"/>
      <c r="M327" s="947"/>
      <c r="N327" s="947"/>
      <c r="O327" s="947"/>
      <c r="P327" s="947"/>
      <c r="Q327" s="931" t="s">
        <v>69</v>
      </c>
      <c r="R327" s="931"/>
      <c r="S327" s="931"/>
      <c r="T327" s="932"/>
      <c r="U327" s="312"/>
      <c r="V327" s="312"/>
      <c r="W327" s="312"/>
      <c r="X327" s="312"/>
      <c r="Y327" s="578"/>
      <c r="Z327" s="578"/>
      <c r="AA327" s="578"/>
      <c r="AB327" s="578"/>
      <c r="AC327" s="578"/>
      <c r="AD327" s="578"/>
      <c r="AE327" s="578"/>
      <c r="AF327" s="578"/>
      <c r="AG327" s="578"/>
      <c r="AH327" s="578"/>
      <c r="AI327" s="578"/>
      <c r="AJ327" s="578"/>
      <c r="AK327" s="578"/>
      <c r="AL327" s="578"/>
    </row>
    <row r="328" spans="1:38" ht="81.75" customHeight="1">
      <c r="A328" s="21"/>
      <c r="Y328" s="578"/>
      <c r="Z328" s="578"/>
      <c r="AA328" s="578"/>
      <c r="AB328" s="578"/>
      <c r="AC328" s="578"/>
      <c r="AD328" s="578"/>
      <c r="AE328" s="578"/>
      <c r="AF328" s="578"/>
      <c r="AG328" s="578"/>
      <c r="AH328" s="578"/>
      <c r="AI328" s="578"/>
      <c r="AJ328" s="578"/>
      <c r="AK328" s="578"/>
      <c r="AL328" s="578"/>
    </row>
    <row r="329" spans="1:38" ht="81.75" customHeight="1">
      <c r="A329" s="21"/>
      <c r="Y329" s="578"/>
      <c r="Z329" s="578"/>
      <c r="AA329" s="578"/>
      <c r="AB329" s="578"/>
      <c r="AC329" s="578"/>
      <c r="AD329" s="578"/>
      <c r="AE329" s="578"/>
      <c r="AF329" s="578"/>
      <c r="AG329" s="578"/>
      <c r="AH329" s="578"/>
      <c r="AI329" s="578"/>
      <c r="AJ329" s="578"/>
      <c r="AK329" s="578"/>
      <c r="AL329" s="578"/>
    </row>
    <row r="330" ht="19.5">
      <c r="A330" s="21"/>
    </row>
  </sheetData>
  <sheetProtection/>
  <mergeCells count="654">
    <mergeCell ref="A168:G168"/>
    <mergeCell ref="U96:V96"/>
    <mergeCell ref="U97:V97"/>
    <mergeCell ref="U98:V98"/>
    <mergeCell ref="U99:V99"/>
    <mergeCell ref="M98:O98"/>
    <mergeCell ref="P98:R98"/>
    <mergeCell ref="S98:T98"/>
    <mergeCell ref="M99:O99"/>
    <mergeCell ref="P99:R99"/>
    <mergeCell ref="U90:V90"/>
    <mergeCell ref="U91:V91"/>
    <mergeCell ref="U92:V92"/>
    <mergeCell ref="U93:V93"/>
    <mergeCell ref="U94:V94"/>
    <mergeCell ref="U95:V95"/>
    <mergeCell ref="U84:V84"/>
    <mergeCell ref="U85:V85"/>
    <mergeCell ref="U86:V86"/>
    <mergeCell ref="U87:V87"/>
    <mergeCell ref="U88:V88"/>
    <mergeCell ref="U89:V89"/>
    <mergeCell ref="U79:V79"/>
    <mergeCell ref="P78:V78"/>
    <mergeCell ref="U80:V80"/>
    <mergeCell ref="U81:V81"/>
    <mergeCell ref="U82:V82"/>
    <mergeCell ref="U83:V83"/>
    <mergeCell ref="P79:R79"/>
    <mergeCell ref="S79:T79"/>
    <mergeCell ref="P80:R80"/>
    <mergeCell ref="P81:R81"/>
    <mergeCell ref="S99:T99"/>
    <mergeCell ref="M96:O96"/>
    <mergeCell ref="P96:R96"/>
    <mergeCell ref="S96:T96"/>
    <mergeCell ref="M97:O97"/>
    <mergeCell ref="P97:R97"/>
    <mergeCell ref="S97:T97"/>
    <mergeCell ref="M94:O94"/>
    <mergeCell ref="P94:R94"/>
    <mergeCell ref="S94:T94"/>
    <mergeCell ref="M95:O95"/>
    <mergeCell ref="P95:R95"/>
    <mergeCell ref="S95:T95"/>
    <mergeCell ref="M92:O92"/>
    <mergeCell ref="P92:R92"/>
    <mergeCell ref="S92:T92"/>
    <mergeCell ref="M93:O93"/>
    <mergeCell ref="P93:R93"/>
    <mergeCell ref="S93:T93"/>
    <mergeCell ref="M90:O90"/>
    <mergeCell ref="P90:R90"/>
    <mergeCell ref="S90:T90"/>
    <mergeCell ref="M91:O91"/>
    <mergeCell ref="P91:R91"/>
    <mergeCell ref="S91:T91"/>
    <mergeCell ref="S87:T87"/>
    <mergeCell ref="M88:O88"/>
    <mergeCell ref="P88:R88"/>
    <mergeCell ref="S88:T88"/>
    <mergeCell ref="M89:O89"/>
    <mergeCell ref="P89:R89"/>
    <mergeCell ref="S89:T89"/>
    <mergeCell ref="G98:L98"/>
    <mergeCell ref="G99:L99"/>
    <mergeCell ref="M85:O85"/>
    <mergeCell ref="P85:R85"/>
    <mergeCell ref="S85:T85"/>
    <mergeCell ref="M86:O86"/>
    <mergeCell ref="P86:R86"/>
    <mergeCell ref="S86:T86"/>
    <mergeCell ref="M87:O87"/>
    <mergeCell ref="P87:R87"/>
    <mergeCell ref="G92:L92"/>
    <mergeCell ref="G93:L93"/>
    <mergeCell ref="G94:L94"/>
    <mergeCell ref="G95:L95"/>
    <mergeCell ref="G96:L96"/>
    <mergeCell ref="G97:L97"/>
    <mergeCell ref="B85:F89"/>
    <mergeCell ref="B95:F99"/>
    <mergeCell ref="B90:F94"/>
    <mergeCell ref="G85:L85"/>
    <mergeCell ref="G86:L86"/>
    <mergeCell ref="G87:L87"/>
    <mergeCell ref="G88:L88"/>
    <mergeCell ref="G89:L89"/>
    <mergeCell ref="G90:L90"/>
    <mergeCell ref="G91:L91"/>
    <mergeCell ref="D54:P55"/>
    <mergeCell ref="A60:E60"/>
    <mergeCell ref="A61:E61"/>
    <mergeCell ref="F60:T60"/>
    <mergeCell ref="F61:T61"/>
    <mergeCell ref="A59:E59"/>
    <mergeCell ref="F59:T59"/>
    <mergeCell ref="Q51:R51"/>
    <mergeCell ref="Q52:R52"/>
    <mergeCell ref="Q53:R53"/>
    <mergeCell ref="Q54:R54"/>
    <mergeCell ref="Q55:R55"/>
    <mergeCell ref="D41:P43"/>
    <mergeCell ref="D44:P46"/>
    <mergeCell ref="D47:P49"/>
    <mergeCell ref="D50:P51"/>
    <mergeCell ref="D52:P53"/>
    <mergeCell ref="Q43:R43"/>
    <mergeCell ref="Q44:R44"/>
    <mergeCell ref="Q46:R46"/>
    <mergeCell ref="Q47:R47"/>
    <mergeCell ref="Q49:R49"/>
    <mergeCell ref="Q50:R50"/>
    <mergeCell ref="S109:T109"/>
    <mergeCell ref="P103:R103"/>
    <mergeCell ref="P106:R106"/>
    <mergeCell ref="Q37:R37"/>
    <mergeCell ref="D37:P37"/>
    <mergeCell ref="Q36:T36"/>
    <mergeCell ref="D36:P36"/>
    <mergeCell ref="Q38:R38"/>
    <mergeCell ref="Q40:R40"/>
    <mergeCell ref="D38:P40"/>
    <mergeCell ref="A292:C292"/>
    <mergeCell ref="A290:D290"/>
    <mergeCell ref="A300:D300"/>
    <mergeCell ref="S103:T103"/>
    <mergeCell ref="S104:T104"/>
    <mergeCell ref="P109:R109"/>
    <mergeCell ref="S105:T105"/>
    <mergeCell ref="S106:T106"/>
    <mergeCell ref="S107:T107"/>
    <mergeCell ref="S108:T108"/>
    <mergeCell ref="P266:S266"/>
    <mergeCell ref="P267:S267"/>
    <mergeCell ref="P274:S274"/>
    <mergeCell ref="Q324:R324"/>
    <mergeCell ref="S324:T324"/>
    <mergeCell ref="B285:T285"/>
    <mergeCell ref="B286:T286"/>
    <mergeCell ref="B287:T287"/>
    <mergeCell ref="F289:T289"/>
    <mergeCell ref="E290:T290"/>
    <mergeCell ref="S102:T102"/>
    <mergeCell ref="A326:E327"/>
    <mergeCell ref="F326:H326"/>
    <mergeCell ref="I326:T326"/>
    <mergeCell ref="F327:H327"/>
    <mergeCell ref="I327:P327"/>
    <mergeCell ref="P262:S262"/>
    <mergeCell ref="P263:S263"/>
    <mergeCell ref="P264:S264"/>
    <mergeCell ref="P265:S265"/>
    <mergeCell ref="Q327:T327"/>
    <mergeCell ref="M291:T291"/>
    <mergeCell ref="A289:E289"/>
    <mergeCell ref="A279:T279"/>
    <mergeCell ref="B283:T283"/>
    <mergeCell ref="B284:T284"/>
    <mergeCell ref="D292:T292"/>
    <mergeCell ref="M294:T294"/>
    <mergeCell ref="E295:T295"/>
    <mergeCell ref="A297:C297"/>
    <mergeCell ref="B262:L262"/>
    <mergeCell ref="B263:L263"/>
    <mergeCell ref="B264:L264"/>
    <mergeCell ref="A274:O274"/>
    <mergeCell ref="A276:F276"/>
    <mergeCell ref="P268:S268"/>
    <mergeCell ref="P269:S269"/>
    <mergeCell ref="P271:S271"/>
    <mergeCell ref="P272:S272"/>
    <mergeCell ref="M268:N268"/>
    <mergeCell ref="B255:T255"/>
    <mergeCell ref="B256:T256"/>
    <mergeCell ref="A258:T258"/>
    <mergeCell ref="A260:T260"/>
    <mergeCell ref="P261:T261"/>
    <mergeCell ref="B261:L261"/>
    <mergeCell ref="B247:T247"/>
    <mergeCell ref="B248:T248"/>
    <mergeCell ref="B250:T250"/>
    <mergeCell ref="B251:T251"/>
    <mergeCell ref="B252:T252"/>
    <mergeCell ref="B254:T254"/>
    <mergeCell ref="B243:T243"/>
    <mergeCell ref="B244:T244"/>
    <mergeCell ref="B245:T245"/>
    <mergeCell ref="A241:T241"/>
    <mergeCell ref="A238:D238"/>
    <mergeCell ref="A233:E233"/>
    <mergeCell ref="K233:L233"/>
    <mergeCell ref="E236:T236"/>
    <mergeCell ref="M226:N226"/>
    <mergeCell ref="A223:D223"/>
    <mergeCell ref="M223:N223"/>
    <mergeCell ref="O223:T223"/>
    <mergeCell ref="E237:T237"/>
    <mergeCell ref="E231:J231"/>
    <mergeCell ref="K231:L231"/>
    <mergeCell ref="A237:D237"/>
    <mergeCell ref="D226:L226"/>
    <mergeCell ref="A226:C226"/>
    <mergeCell ref="Z223:AN225"/>
    <mergeCell ref="E224:L224"/>
    <mergeCell ref="M224:N224"/>
    <mergeCell ref="O224:T224"/>
    <mergeCell ref="F225:T225"/>
    <mergeCell ref="M121:N121"/>
    <mergeCell ref="H124:J125"/>
    <mergeCell ref="A169:T169"/>
    <mergeCell ref="M143:N143"/>
    <mergeCell ref="K148:L148"/>
    <mergeCell ref="K128:L128"/>
    <mergeCell ref="K142:L142"/>
    <mergeCell ref="K143:L143"/>
    <mergeCell ref="K160:L160"/>
    <mergeCell ref="K161:L161"/>
    <mergeCell ref="K149:L149"/>
    <mergeCell ref="K144:L144"/>
    <mergeCell ref="K150:L150"/>
    <mergeCell ref="K134:L134"/>
    <mergeCell ref="M154:N154"/>
    <mergeCell ref="K155:L155"/>
    <mergeCell ref="K154:L154"/>
    <mergeCell ref="M149:N149"/>
    <mergeCell ref="M160:N160"/>
    <mergeCell ref="K157:L157"/>
    <mergeCell ref="K158:L158"/>
    <mergeCell ref="M155:N155"/>
    <mergeCell ref="K156:L156"/>
    <mergeCell ref="M152:N152"/>
    <mergeCell ref="H154:J156"/>
    <mergeCell ref="M156:N156"/>
    <mergeCell ref="M157:N157"/>
    <mergeCell ref="M158:N158"/>
    <mergeCell ref="M145:N145"/>
    <mergeCell ref="M146:N146"/>
    <mergeCell ref="M148:N148"/>
    <mergeCell ref="K151:L151"/>
    <mergeCell ref="K152:L152"/>
    <mergeCell ref="M151:N151"/>
    <mergeCell ref="H121:J123"/>
    <mergeCell ref="A121:G123"/>
    <mergeCell ref="M124:N124"/>
    <mergeCell ref="M125:N125"/>
    <mergeCell ref="M127:N127"/>
    <mergeCell ref="A124:G125"/>
    <mergeCell ref="K122:L122"/>
    <mergeCell ref="K125:L125"/>
    <mergeCell ref="K127:L127"/>
    <mergeCell ref="A3:T3"/>
    <mergeCell ref="A5:T5"/>
    <mergeCell ref="E8:T8"/>
    <mergeCell ref="E9:T9"/>
    <mergeCell ref="E10:T10"/>
    <mergeCell ref="A11:D11"/>
    <mergeCell ref="P102:R102"/>
    <mergeCell ref="K121:L121"/>
    <mergeCell ref="Z8:AM12"/>
    <mergeCell ref="E11:T11"/>
    <mergeCell ref="E12:T12"/>
    <mergeCell ref="E16:T16"/>
    <mergeCell ref="E17:T17"/>
    <mergeCell ref="E20:T20"/>
    <mergeCell ref="E23:T23"/>
    <mergeCell ref="K118:L118"/>
    <mergeCell ref="Y23:AL24"/>
    <mergeCell ref="E24:T24"/>
    <mergeCell ref="E26:T26"/>
    <mergeCell ref="E27:T27"/>
    <mergeCell ref="E29:T29"/>
    <mergeCell ref="P101:R101"/>
    <mergeCell ref="S84:T84"/>
    <mergeCell ref="S100:T100"/>
    <mergeCell ref="S101:T101"/>
    <mergeCell ref="Q41:R41"/>
    <mergeCell ref="A111:T111"/>
    <mergeCell ref="P105:R105"/>
    <mergeCell ref="A113:T113"/>
    <mergeCell ref="A114:T114"/>
    <mergeCell ref="O167:T167"/>
    <mergeCell ref="M164:N164"/>
    <mergeCell ref="K123:L123"/>
    <mergeCell ref="M118:N118"/>
    <mergeCell ref="M161:N161"/>
    <mergeCell ref="A118:G120"/>
    <mergeCell ref="A212:T212"/>
    <mergeCell ref="B200:T200"/>
    <mergeCell ref="A193:T193"/>
    <mergeCell ref="A180:D183"/>
    <mergeCell ref="A187:J187"/>
    <mergeCell ref="B62:E62"/>
    <mergeCell ref="K146:L146"/>
    <mergeCell ref="G101:L101"/>
    <mergeCell ref="M101:O101"/>
    <mergeCell ref="K124:L124"/>
    <mergeCell ref="M263:N263"/>
    <mergeCell ref="M262:N262"/>
    <mergeCell ref="E238:T238"/>
    <mergeCell ref="F233:J233"/>
    <mergeCell ref="A232:E232"/>
    <mergeCell ref="E179:T179"/>
    <mergeCell ref="A224:D224"/>
    <mergeCell ref="A209:F209"/>
    <mergeCell ref="G209:O209"/>
    <mergeCell ref="A191:F191"/>
    <mergeCell ref="B1:G1"/>
    <mergeCell ref="A219:C219"/>
    <mergeCell ref="E182:K182"/>
    <mergeCell ref="E181:K181"/>
    <mergeCell ref="E18:T18"/>
    <mergeCell ref="M19:T19"/>
    <mergeCell ref="A184:T184"/>
    <mergeCell ref="A115:T115"/>
    <mergeCell ref="K117:N117"/>
    <mergeCell ref="E30:T30"/>
    <mergeCell ref="Y321:AL329"/>
    <mergeCell ref="Y318:AL319"/>
    <mergeCell ref="Y180:AL184"/>
    <mergeCell ref="C296:J296"/>
    <mergeCell ref="C291:J291"/>
    <mergeCell ref="A299:T299"/>
    <mergeCell ref="E300:T300"/>
    <mergeCell ref="A301:B301"/>
    <mergeCell ref="K296:L296"/>
    <mergeCell ref="A312:I312"/>
    <mergeCell ref="E31:T31"/>
    <mergeCell ref="B100:F104"/>
    <mergeCell ref="P82:R82"/>
    <mergeCell ref="Y179:AL179"/>
    <mergeCell ref="F66:T66"/>
    <mergeCell ref="M103:O103"/>
    <mergeCell ref="Y60:AL60"/>
    <mergeCell ref="A179:D179"/>
    <mergeCell ref="B72:E72"/>
    <mergeCell ref="K119:L119"/>
    <mergeCell ref="F64:T64"/>
    <mergeCell ref="B66:E66"/>
    <mergeCell ref="G81:L81"/>
    <mergeCell ref="M81:O81"/>
    <mergeCell ref="G84:L84"/>
    <mergeCell ref="G100:L100"/>
    <mergeCell ref="P84:R84"/>
    <mergeCell ref="P100:R100"/>
    <mergeCell ref="G82:L82"/>
    <mergeCell ref="S83:T83"/>
    <mergeCell ref="Y191:AL191"/>
    <mergeCell ref="A185:J185"/>
    <mergeCell ref="L181:T181"/>
    <mergeCell ref="L182:T182"/>
    <mergeCell ref="P104:R104"/>
    <mergeCell ref="A117:G117"/>
    <mergeCell ref="A170:T170"/>
    <mergeCell ref="B176:T176"/>
    <mergeCell ref="H167:N167"/>
    <mergeCell ref="Y185:AL185"/>
    <mergeCell ref="A30:D30"/>
    <mergeCell ref="A34:D34"/>
    <mergeCell ref="G192:T192"/>
    <mergeCell ref="A74:B74"/>
    <mergeCell ref="B73:E73"/>
    <mergeCell ref="A38:C40"/>
    <mergeCell ref="B67:E67"/>
    <mergeCell ref="M104:O104"/>
    <mergeCell ref="B70:E70"/>
    <mergeCell ref="B71:E71"/>
    <mergeCell ref="A17:D17"/>
    <mergeCell ref="A24:D24"/>
    <mergeCell ref="A8:D8"/>
    <mergeCell ref="A9:D9"/>
    <mergeCell ref="A10:D10"/>
    <mergeCell ref="A18:D18"/>
    <mergeCell ref="A19:D19"/>
    <mergeCell ref="A12:D12"/>
    <mergeCell ref="A16:D16"/>
    <mergeCell ref="E19:J19"/>
    <mergeCell ref="A26:D26"/>
    <mergeCell ref="A20:D20"/>
    <mergeCell ref="A23:D23"/>
    <mergeCell ref="A37:C37"/>
    <mergeCell ref="F62:T62"/>
    <mergeCell ref="A50:C51"/>
    <mergeCell ref="A36:C36"/>
    <mergeCell ref="E34:L34"/>
    <mergeCell ref="K19:L19"/>
    <mergeCell ref="F67:T67"/>
    <mergeCell ref="B208:T208"/>
    <mergeCell ref="M80:O80"/>
    <mergeCell ref="B64:E64"/>
    <mergeCell ref="B65:E65"/>
    <mergeCell ref="B197:T197"/>
    <mergeCell ref="B198:T198"/>
    <mergeCell ref="B199:T199"/>
    <mergeCell ref="B196:T196"/>
    <mergeCell ref="M119:N119"/>
    <mergeCell ref="A27:D27"/>
    <mergeCell ref="A29:D29"/>
    <mergeCell ref="B63:E63"/>
    <mergeCell ref="A31:D31"/>
    <mergeCell ref="P83:R83"/>
    <mergeCell ref="F63:T63"/>
    <mergeCell ref="B80:F84"/>
    <mergeCell ref="G80:L80"/>
    <mergeCell ref="G83:L83"/>
    <mergeCell ref="A62:A67"/>
    <mergeCell ref="B177:T177"/>
    <mergeCell ref="K165:L165"/>
    <mergeCell ref="K185:T185"/>
    <mergeCell ref="M165:N165"/>
    <mergeCell ref="E180:T180"/>
    <mergeCell ref="K187:T187"/>
    <mergeCell ref="A164:G166"/>
    <mergeCell ref="H164:J166"/>
    <mergeCell ref="H168:N168"/>
    <mergeCell ref="O168:T168"/>
    <mergeCell ref="A202:T202"/>
    <mergeCell ref="A291:B291"/>
    <mergeCell ref="A214:C214"/>
    <mergeCell ref="F323:P323"/>
    <mergeCell ref="A295:D295"/>
    <mergeCell ref="D322:E322"/>
    <mergeCell ref="A322:C323"/>
    <mergeCell ref="A296:B296"/>
    <mergeCell ref="J312:T312"/>
    <mergeCell ref="M301:T301"/>
    <mergeCell ref="A302:C302"/>
    <mergeCell ref="D302:T302"/>
    <mergeCell ref="E315:T315"/>
    <mergeCell ref="B317:D317"/>
    <mergeCell ref="B316:D316"/>
    <mergeCell ref="F65:T65"/>
    <mergeCell ref="G105:L105"/>
    <mergeCell ref="G106:L106"/>
    <mergeCell ref="P107:R107"/>
    <mergeCell ref="A294:L294"/>
    <mergeCell ref="A230:T230"/>
    <mergeCell ref="D219:T219"/>
    <mergeCell ref="A225:E225"/>
    <mergeCell ref="A218:C218"/>
    <mergeCell ref="A272:O272"/>
    <mergeCell ref="A271:O271"/>
    <mergeCell ref="B268:L268"/>
    <mergeCell ref="M265:N265"/>
    <mergeCell ref="A231:D231"/>
    <mergeCell ref="M261:O261"/>
    <mergeCell ref="Q317:T317"/>
    <mergeCell ref="E318:T318"/>
    <mergeCell ref="F71:T71"/>
    <mergeCell ref="S80:T80"/>
    <mergeCell ref="S81:T81"/>
    <mergeCell ref="S82:T82"/>
    <mergeCell ref="G103:L103"/>
    <mergeCell ref="C301:J301"/>
    <mergeCell ref="K301:L301"/>
    <mergeCell ref="A215:C215"/>
    <mergeCell ref="Y209:AL210"/>
    <mergeCell ref="G191:T191"/>
    <mergeCell ref="A167:G167"/>
    <mergeCell ref="K130:L130"/>
    <mergeCell ref="K131:L131"/>
    <mergeCell ref="Y231:AM232"/>
    <mergeCell ref="E223:L223"/>
    <mergeCell ref="H130:J132"/>
    <mergeCell ref="K132:L132"/>
    <mergeCell ref="K133:L133"/>
    <mergeCell ref="Y257:AL258"/>
    <mergeCell ref="K186:T186"/>
    <mergeCell ref="A213:C213"/>
    <mergeCell ref="P108:R108"/>
    <mergeCell ref="G104:L104"/>
    <mergeCell ref="A236:D236"/>
    <mergeCell ref="D218:T218"/>
    <mergeCell ref="D214:T214"/>
    <mergeCell ref="D215:T215"/>
    <mergeCell ref="M106:O106"/>
    <mergeCell ref="Y79:AL82"/>
    <mergeCell ref="M83:O83"/>
    <mergeCell ref="M84:O84"/>
    <mergeCell ref="G107:L107"/>
    <mergeCell ref="M107:O107"/>
    <mergeCell ref="L183:T183"/>
    <mergeCell ref="M82:O82"/>
    <mergeCell ref="G102:L102"/>
    <mergeCell ref="O136:T138"/>
    <mergeCell ref="E183:K183"/>
    <mergeCell ref="M100:O100"/>
    <mergeCell ref="F322:T322"/>
    <mergeCell ref="B105:F109"/>
    <mergeCell ref="M105:O105"/>
    <mergeCell ref="G109:L109"/>
    <mergeCell ref="G108:L108"/>
    <mergeCell ref="B315:D315"/>
    <mergeCell ref="Q319:T319"/>
    <mergeCell ref="M231:T231"/>
    <mergeCell ref="M266:N266"/>
    <mergeCell ref="M102:O102"/>
    <mergeCell ref="G78:L79"/>
    <mergeCell ref="M78:O79"/>
    <mergeCell ref="A221:T221"/>
    <mergeCell ref="A222:T222"/>
    <mergeCell ref="M108:O108"/>
    <mergeCell ref="D213:T213"/>
    <mergeCell ref="A186:J186"/>
    <mergeCell ref="A163:G163"/>
    <mergeCell ref="A80:A109"/>
    <mergeCell ref="Y276:AL277"/>
    <mergeCell ref="A277:F277"/>
    <mergeCell ref="M264:N264"/>
    <mergeCell ref="A269:L269"/>
    <mergeCell ref="M269:N269"/>
    <mergeCell ref="B265:L265"/>
    <mergeCell ref="P273:S273"/>
    <mergeCell ref="M267:N267"/>
    <mergeCell ref="G276:S276"/>
    <mergeCell ref="G277:S277"/>
    <mergeCell ref="A47:C49"/>
    <mergeCell ref="A41:C43"/>
    <mergeCell ref="A44:C46"/>
    <mergeCell ref="F72:T72"/>
    <mergeCell ref="A52:C53"/>
    <mergeCell ref="M109:O109"/>
    <mergeCell ref="F68:T68"/>
    <mergeCell ref="A54:C55"/>
    <mergeCell ref="A69:E69"/>
    <mergeCell ref="F73:T73"/>
    <mergeCell ref="A192:F192"/>
    <mergeCell ref="F232:T232"/>
    <mergeCell ref="M233:T233"/>
    <mergeCell ref="B266:L266"/>
    <mergeCell ref="B267:L267"/>
    <mergeCell ref="Q323:T323"/>
    <mergeCell ref="B319:D319"/>
    <mergeCell ref="B318:D318"/>
    <mergeCell ref="A315:A319"/>
    <mergeCell ref="E319:P319"/>
    <mergeCell ref="A324:G324"/>
    <mergeCell ref="H324:P324"/>
    <mergeCell ref="A273:O273"/>
    <mergeCell ref="E316:T316"/>
    <mergeCell ref="A314:T314"/>
    <mergeCell ref="M296:T296"/>
    <mergeCell ref="D297:T297"/>
    <mergeCell ref="D323:E323"/>
    <mergeCell ref="K291:L291"/>
    <mergeCell ref="E317:P317"/>
    <mergeCell ref="C74:T74"/>
    <mergeCell ref="A78:F79"/>
    <mergeCell ref="A75:T75"/>
    <mergeCell ref="F69:T69"/>
    <mergeCell ref="F70:T70"/>
    <mergeCell ref="A68:E68"/>
    <mergeCell ref="A70:A73"/>
    <mergeCell ref="M130:N130"/>
    <mergeCell ref="M131:N131"/>
    <mergeCell ref="M133:N133"/>
    <mergeCell ref="M134:N134"/>
    <mergeCell ref="M141:N141"/>
    <mergeCell ref="K136:L136"/>
    <mergeCell ref="K137:L137"/>
    <mergeCell ref="K139:L139"/>
    <mergeCell ref="K140:L140"/>
    <mergeCell ref="M136:N136"/>
    <mergeCell ref="M137:N137"/>
    <mergeCell ref="M139:N139"/>
    <mergeCell ref="M140:N140"/>
    <mergeCell ref="K145:L145"/>
    <mergeCell ref="U100:V100"/>
    <mergeCell ref="U101:V101"/>
    <mergeCell ref="U102:V102"/>
    <mergeCell ref="U103:V103"/>
    <mergeCell ref="U104:V104"/>
    <mergeCell ref="U105:V105"/>
    <mergeCell ref="U106:V106"/>
    <mergeCell ref="U107:V107"/>
    <mergeCell ref="O139:T141"/>
    <mergeCell ref="U108:V108"/>
    <mergeCell ref="U109:V109"/>
    <mergeCell ref="K120:L120"/>
    <mergeCell ref="K135:L135"/>
    <mergeCell ref="O133:T135"/>
    <mergeCell ref="M135:N135"/>
    <mergeCell ref="M122:N122"/>
    <mergeCell ref="H118:J120"/>
    <mergeCell ref="O118:T120"/>
    <mergeCell ref="M120:N120"/>
    <mergeCell ref="O117:T117"/>
    <mergeCell ref="H117:J117"/>
    <mergeCell ref="A130:G132"/>
    <mergeCell ref="O121:T123"/>
    <mergeCell ref="M123:N123"/>
    <mergeCell ref="O130:T132"/>
    <mergeCell ref="O127:T129"/>
    <mergeCell ref="A133:G135"/>
    <mergeCell ref="H133:J135"/>
    <mergeCell ref="K126:L126"/>
    <mergeCell ref="O124:T126"/>
    <mergeCell ref="K129:L129"/>
    <mergeCell ref="H127:J129"/>
    <mergeCell ref="A127:G129"/>
    <mergeCell ref="M126:N126"/>
    <mergeCell ref="M129:N129"/>
    <mergeCell ref="M132:N132"/>
    <mergeCell ref="A136:G138"/>
    <mergeCell ref="A139:G141"/>
    <mergeCell ref="H136:J138"/>
    <mergeCell ref="H139:J141"/>
    <mergeCell ref="K138:L138"/>
    <mergeCell ref="K141:L141"/>
    <mergeCell ref="O142:T144"/>
    <mergeCell ref="H142:J144"/>
    <mergeCell ref="A142:G144"/>
    <mergeCell ref="K147:L147"/>
    <mergeCell ref="O145:T147"/>
    <mergeCell ref="A145:G147"/>
    <mergeCell ref="H145:J147"/>
    <mergeCell ref="M144:N144"/>
    <mergeCell ref="M147:N147"/>
    <mergeCell ref="M142:N142"/>
    <mergeCell ref="A148:G150"/>
    <mergeCell ref="H148:J150"/>
    <mergeCell ref="K153:L153"/>
    <mergeCell ref="H151:J153"/>
    <mergeCell ref="A151:G153"/>
    <mergeCell ref="O151:T153"/>
    <mergeCell ref="M150:N150"/>
    <mergeCell ref="M153:N153"/>
    <mergeCell ref="A154:G156"/>
    <mergeCell ref="O154:T156"/>
    <mergeCell ref="K159:L159"/>
    <mergeCell ref="K162:L162"/>
    <mergeCell ref="H157:J159"/>
    <mergeCell ref="O157:T159"/>
    <mergeCell ref="O160:T162"/>
    <mergeCell ref="A157:G159"/>
    <mergeCell ref="A160:G162"/>
    <mergeCell ref="H160:J162"/>
    <mergeCell ref="M128:N128"/>
    <mergeCell ref="M159:N159"/>
    <mergeCell ref="M162:N162"/>
    <mergeCell ref="M166:N166"/>
    <mergeCell ref="K166:L166"/>
    <mergeCell ref="O164:T166"/>
    <mergeCell ref="K164:L164"/>
    <mergeCell ref="O163:T163"/>
    <mergeCell ref="H163:N163"/>
    <mergeCell ref="O148:T150"/>
    <mergeCell ref="B309:V309"/>
    <mergeCell ref="A303:U303"/>
    <mergeCell ref="A304:V304"/>
    <mergeCell ref="B305:V305"/>
    <mergeCell ref="B306:V306"/>
    <mergeCell ref="B307:V307"/>
    <mergeCell ref="A308:V308"/>
  </mergeCells>
  <conditionalFormatting sqref="D295:E295 K296 A294:A297 M294 M296 B295:C297 D297 F319:Q327 F291:M291 F301:M301 K313:S313 E300:E301 K311:S311 F317:Q317 E311:J313 B300:D302 R320:S323 R325:S327 J325:X325 B315:E327 A299:A302 C288:D292 E288:E291 Q275:S275 B275:G277 T276:X277 H275:O275 B270:O270 Q270:S270 T271:X274 C263:L269 C249:S249 B261:B269 C253:S253 C257:S257 B259:S259 M261:P269 T262:X269 P270:P275 B278:S278 B280:B292 C280:S282 G288:S288 F288:F289 F239:S240 C242:S242 C246:S246 B242:B257 A234:S234 B217:D220 E220:S220 E217:S217 N232:S235 B231:E240 A232:F233 B223:S229 F231:M235 C209:S211 C194:S195 C201:S201 B194:B201 B203:B211 C203:S207 F181:L183 B189:G192 A189:A292 F178:S178 C178:D179 E178:E183 B171:B179 C171:S175 L118:L162 B163:H163 H164 A157 H124 A163:A164 A121 A124 A127 A142 A145 A148 A154 A160 H160 H157 H154 H148 H145 H142 H127 H121 Q76:S77 B112:S112 B116:G116 L116:S116 K116:K120 I116:J117 H116:H118 B76:O77 A80:A118 Q110:S110 P76:P110 A81:P82 A102:P103 A107:P108 A184:A187 B185:K187 H189:S190 A216:S216 A2:E35 B70:E73 A68:A77 A57:A62 B62:E67 F62:F73 B57:S58 I1:S22 F2:H22 B1 F25:S28 F25:X25 F32:S35 B3:X4 F6:X7 F14:X15 F19:M19 B80:O110 M85:P99 A130 A133 H130 H133 A136 A139 H136 H139 A151 H151 K119:L162 K164:L166 A169:A180 A167:H168 A310:A327 B310:D313">
    <cfRule type="cellIs" priority="60" dxfId="2" operator="equal">
      <formula>0</formula>
    </cfRule>
  </conditionalFormatting>
  <conditionalFormatting sqref="A303 A305:A307 A309">
    <cfRule type="cellIs" priority="1" dxfId="2" operator="equal">
      <formula>0</formula>
    </cfRule>
  </conditionalFormatting>
  <dataValidations count="3">
    <dataValidation type="whole" operator="equal" allowBlank="1" showInputMessage="1" showErrorMessage="1" sqref="E319:P319 F322 I327 F323:P323">
      <formula1>0</formula1>
    </dataValidation>
    <dataValidation allowBlank="1" showInputMessage="1" showErrorMessage="1" imeMode="off" sqref="T271:X274 C163 O262:O268 T262:X268"/>
    <dataValidation type="whole" operator="greaterThanOrEqual" allowBlank="1" showInputMessage="1" showErrorMessage="1" imeMode="off" sqref="M262:N268 P262:P268 P271:P274">
      <formula1>0</formula1>
    </dataValidation>
  </dataValidations>
  <printOptions/>
  <pageMargins left="0.7480314960629921" right="0.3937007874015748" top="0.5118110236220472" bottom="0.5511811023622047" header="0.31496062992125984" footer="0.31496062992125984"/>
  <pageSetup horizontalDpi="600" verticalDpi="600" orientation="portrait" paperSize="9" scale="89" r:id="rId1"/>
  <headerFooter>
    <oddFooter>&amp;C&amp;"HGS創英角ﾎﾟｯﾌﾟ体,ﾍﾋﾞｰ"&amp;P/&amp;N</oddFooter>
  </headerFooter>
  <rowBreaks count="14" manualBreakCount="14">
    <brk id="24" max="21" man="1"/>
    <brk id="55" max="21" man="1"/>
    <brk id="69" max="21" man="1"/>
    <brk id="74" max="21" man="1"/>
    <brk id="113" max="21" man="1"/>
    <brk id="156" max="21" man="1"/>
    <brk id="177" max="21" man="1"/>
    <brk id="194" max="21" man="1"/>
    <brk id="210" max="21" man="1"/>
    <brk id="219" max="21" man="1"/>
    <brk id="239" max="21" man="1"/>
    <brk id="256" max="21" man="1"/>
    <brk id="280" max="21" man="1"/>
    <brk id="310" max="21" man="1"/>
  </rowBreaks>
</worksheet>
</file>

<file path=xl/worksheets/sheet3.xml><?xml version="1.0" encoding="utf-8"?>
<worksheet xmlns="http://schemas.openxmlformats.org/spreadsheetml/2006/main" xmlns:r="http://schemas.openxmlformats.org/officeDocument/2006/relationships">
  <dimension ref="A1:L194"/>
  <sheetViews>
    <sheetView view="pageBreakPreview" zoomScaleSheetLayoutView="100" zoomScalePageLayoutView="0" workbookViewId="0" topLeftCell="A1">
      <selection activeCell="K118" sqref="K118"/>
    </sheetView>
  </sheetViews>
  <sheetFormatPr defaultColWidth="9.00390625" defaultRowHeight="15"/>
  <cols>
    <col min="1" max="1" width="21.8515625" style="11" customWidth="1"/>
    <col min="2" max="2" width="17.00390625" style="11" customWidth="1"/>
    <col min="3" max="3" width="11.8515625" style="11" customWidth="1"/>
    <col min="4" max="4" width="8.00390625" style="76" customWidth="1"/>
    <col min="5" max="5" width="17.8515625" style="11" customWidth="1"/>
    <col min="6" max="6" width="13.140625" style="11" customWidth="1"/>
    <col min="7" max="7" width="15.421875" style="11" customWidth="1"/>
    <col min="8" max="8" width="13.140625" style="11" customWidth="1"/>
    <col min="9" max="11" width="12.57421875" style="11" customWidth="1"/>
    <col min="12" max="12" width="15.421875" style="12" customWidth="1"/>
    <col min="13" max="13" width="9.00390625" style="11" customWidth="1"/>
    <col min="14" max="16" width="15.00390625" style="11" customWidth="1"/>
    <col min="17" max="16384" width="9.00390625" style="11" customWidth="1"/>
  </cols>
  <sheetData>
    <row r="1" spans="1:11" ht="12.75" customHeight="1">
      <c r="A1" s="1066"/>
      <c r="B1" s="1066"/>
      <c r="C1" s="1066"/>
      <c r="D1" s="1066"/>
      <c r="E1" s="1066"/>
      <c r="F1" s="1066"/>
      <c r="G1" s="1066"/>
      <c r="H1" s="145"/>
      <c r="I1" s="153"/>
      <c r="J1" s="153"/>
      <c r="K1" s="153"/>
    </row>
    <row r="2" spans="1:11" ht="17.25" customHeight="1">
      <c r="A2" s="1"/>
      <c r="B2" s="1"/>
      <c r="C2" s="1"/>
      <c r="D2" s="13" t="s">
        <v>232</v>
      </c>
      <c r="E2" s="8" t="str">
        <f>'基本情報入力'!$C$7</f>
        <v>６級地</v>
      </c>
      <c r="F2" s="3" t="s">
        <v>4</v>
      </c>
      <c r="G2" s="10">
        <f>VLOOKUP('基本情報入力'!$C$7,'基本情報入力'!J6:M12,4,FALSE)</f>
        <v>10.27</v>
      </c>
      <c r="H2" s="157"/>
      <c r="I2" s="153"/>
      <c r="J2" s="153"/>
      <c r="K2" s="153"/>
    </row>
    <row r="3" spans="1:11" ht="39" customHeight="1">
      <c r="A3" s="1"/>
      <c r="B3" s="3"/>
      <c r="C3" s="57"/>
      <c r="D3" s="3"/>
      <c r="E3" s="57"/>
      <c r="F3" s="1"/>
      <c r="G3" s="1"/>
      <c r="H3" s="1"/>
      <c r="I3" s="153"/>
      <c r="J3" s="153"/>
      <c r="K3" s="153"/>
    </row>
    <row r="4" spans="1:11" s="18" customFormat="1" ht="32.25" customHeight="1">
      <c r="A4" s="58" t="s">
        <v>233</v>
      </c>
      <c r="B4" s="2"/>
      <c r="C4" s="5"/>
      <c r="D4" s="151" t="s">
        <v>453</v>
      </c>
      <c r="E4" s="152" t="s">
        <v>450</v>
      </c>
      <c r="F4" s="152" t="s">
        <v>449</v>
      </c>
      <c r="G4" s="151" t="s">
        <v>454</v>
      </c>
      <c r="H4" s="150" t="s">
        <v>448</v>
      </c>
      <c r="I4" s="149" t="s">
        <v>455</v>
      </c>
      <c r="J4" s="150" t="s">
        <v>568</v>
      </c>
      <c r="K4" s="149" t="s">
        <v>567</v>
      </c>
    </row>
    <row r="5" spans="1:12" ht="45.75" customHeight="1">
      <c r="A5" s="218" t="s">
        <v>274</v>
      </c>
      <c r="B5" s="72" t="s">
        <v>2</v>
      </c>
      <c r="C5" s="72" t="s">
        <v>234</v>
      </c>
      <c r="D5" s="72" t="s">
        <v>0</v>
      </c>
      <c r="E5" s="60" t="s">
        <v>6</v>
      </c>
      <c r="F5" s="156" t="s">
        <v>451</v>
      </c>
      <c r="G5" s="165" t="s">
        <v>447</v>
      </c>
      <c r="H5" s="156" t="s">
        <v>452</v>
      </c>
      <c r="I5" s="148" t="s">
        <v>446</v>
      </c>
      <c r="J5" s="261" t="s">
        <v>565</v>
      </c>
      <c r="K5" s="148" t="s">
        <v>566</v>
      </c>
      <c r="L5" s="61" t="s">
        <v>303</v>
      </c>
    </row>
    <row r="6" spans="1:12" ht="19.5" customHeight="1">
      <c r="A6" s="219" t="s">
        <v>275</v>
      </c>
      <c r="B6" s="88" t="s">
        <v>537</v>
      </c>
      <c r="C6" s="80" t="s">
        <v>235</v>
      </c>
      <c r="D6" s="81">
        <v>364</v>
      </c>
      <c r="E6" s="160">
        <f aca="true" t="shared" si="0" ref="E6:E95">ROUNDDOWN(D6*$G$2,0)</f>
        <v>3738</v>
      </c>
      <c r="F6" s="170">
        <f aca="true" t="shared" si="1" ref="F6:F95">ROUNDDOWN(E6*0.9,0)</f>
        <v>3364</v>
      </c>
      <c r="G6" s="82">
        <f aca="true" t="shared" si="2" ref="G6:G95">E6-F6</f>
        <v>374</v>
      </c>
      <c r="H6" s="167">
        <f aca="true" t="shared" si="3" ref="H6:H95">ROUNDDOWN(E6*0.8,0)</f>
        <v>2990</v>
      </c>
      <c r="I6" s="163">
        <f aca="true" t="shared" si="4" ref="I6:I95">E6-H6</f>
        <v>748</v>
      </c>
      <c r="J6" s="167">
        <f>ROUNDDOWN(E6*0.7,0)</f>
        <v>2616</v>
      </c>
      <c r="K6" s="163">
        <f>E6-J6</f>
        <v>1122</v>
      </c>
      <c r="L6" s="61" t="s">
        <v>304</v>
      </c>
    </row>
    <row r="7" spans="1:12" ht="19.5" customHeight="1">
      <c r="A7" s="219" t="s">
        <v>276</v>
      </c>
      <c r="B7" s="88" t="s">
        <v>537</v>
      </c>
      <c r="C7" s="80" t="s">
        <v>235</v>
      </c>
      <c r="D7" s="81">
        <v>352</v>
      </c>
      <c r="E7" s="160">
        <f t="shared" si="0"/>
        <v>3615</v>
      </c>
      <c r="F7" s="170">
        <f t="shared" si="1"/>
        <v>3253</v>
      </c>
      <c r="G7" s="82">
        <f t="shared" si="2"/>
        <v>362</v>
      </c>
      <c r="H7" s="167">
        <f t="shared" si="3"/>
        <v>2892</v>
      </c>
      <c r="I7" s="163">
        <f t="shared" si="4"/>
        <v>723</v>
      </c>
      <c r="J7" s="167">
        <f aca="true" t="shared" si="5" ref="J7:J41">ROUNDDOWN(E7*0.7,0)</f>
        <v>2530</v>
      </c>
      <c r="K7" s="163">
        <f aca="true" t="shared" si="6" ref="K7:K41">E7-J7</f>
        <v>1085</v>
      </c>
      <c r="L7" s="61" t="s">
        <v>306</v>
      </c>
    </row>
    <row r="8" spans="1:12" ht="19.5" customHeight="1">
      <c r="A8" s="219" t="s">
        <v>277</v>
      </c>
      <c r="B8" s="88" t="s">
        <v>537</v>
      </c>
      <c r="C8" s="80" t="s">
        <v>235</v>
      </c>
      <c r="D8" s="81">
        <v>340</v>
      </c>
      <c r="E8" s="160">
        <f t="shared" si="0"/>
        <v>3491</v>
      </c>
      <c r="F8" s="170">
        <f t="shared" si="1"/>
        <v>3141</v>
      </c>
      <c r="G8" s="82">
        <f t="shared" si="2"/>
        <v>350</v>
      </c>
      <c r="H8" s="167">
        <f t="shared" si="3"/>
        <v>2792</v>
      </c>
      <c r="I8" s="163">
        <f t="shared" si="4"/>
        <v>699</v>
      </c>
      <c r="J8" s="167">
        <f t="shared" si="5"/>
        <v>2443</v>
      </c>
      <c r="K8" s="163">
        <f t="shared" si="6"/>
        <v>1048</v>
      </c>
      <c r="L8" s="61" t="s">
        <v>305</v>
      </c>
    </row>
    <row r="9" spans="1:11" ht="19.5" customHeight="1">
      <c r="A9" s="220" t="s">
        <v>275</v>
      </c>
      <c r="B9" s="88" t="s">
        <v>537</v>
      </c>
      <c r="C9" s="80" t="s">
        <v>236</v>
      </c>
      <c r="D9" s="81">
        <v>417</v>
      </c>
      <c r="E9" s="160">
        <f t="shared" si="0"/>
        <v>4282</v>
      </c>
      <c r="F9" s="170">
        <f t="shared" si="1"/>
        <v>3853</v>
      </c>
      <c r="G9" s="82">
        <f t="shared" si="2"/>
        <v>429</v>
      </c>
      <c r="H9" s="167">
        <f t="shared" si="3"/>
        <v>3425</v>
      </c>
      <c r="I9" s="163">
        <f t="shared" si="4"/>
        <v>857</v>
      </c>
      <c r="J9" s="167">
        <f t="shared" si="5"/>
        <v>2997</v>
      </c>
      <c r="K9" s="163">
        <f t="shared" si="6"/>
        <v>1285</v>
      </c>
    </row>
    <row r="10" spans="1:11" ht="19.5" customHeight="1">
      <c r="A10" s="220" t="s">
        <v>276</v>
      </c>
      <c r="B10" s="88" t="s">
        <v>537</v>
      </c>
      <c r="C10" s="80" t="s">
        <v>236</v>
      </c>
      <c r="D10" s="81">
        <v>403</v>
      </c>
      <c r="E10" s="160">
        <f t="shared" si="0"/>
        <v>4138</v>
      </c>
      <c r="F10" s="170">
        <f t="shared" si="1"/>
        <v>3724</v>
      </c>
      <c r="G10" s="82">
        <f t="shared" si="2"/>
        <v>414</v>
      </c>
      <c r="H10" s="167">
        <f t="shared" si="3"/>
        <v>3310</v>
      </c>
      <c r="I10" s="163">
        <f t="shared" si="4"/>
        <v>828</v>
      </c>
      <c r="J10" s="167">
        <f t="shared" si="5"/>
        <v>2896</v>
      </c>
      <c r="K10" s="163">
        <f t="shared" si="6"/>
        <v>1242</v>
      </c>
    </row>
    <row r="11" spans="1:11" ht="19.5" customHeight="1">
      <c r="A11" s="220" t="s">
        <v>277</v>
      </c>
      <c r="B11" s="88" t="s">
        <v>537</v>
      </c>
      <c r="C11" s="80" t="s">
        <v>236</v>
      </c>
      <c r="D11" s="81">
        <v>389</v>
      </c>
      <c r="E11" s="160">
        <f t="shared" si="0"/>
        <v>3995</v>
      </c>
      <c r="F11" s="170">
        <f t="shared" si="1"/>
        <v>3595</v>
      </c>
      <c r="G11" s="82">
        <f t="shared" si="2"/>
        <v>400</v>
      </c>
      <c r="H11" s="167">
        <f t="shared" si="3"/>
        <v>3196</v>
      </c>
      <c r="I11" s="163">
        <f t="shared" si="4"/>
        <v>799</v>
      </c>
      <c r="J11" s="167">
        <f t="shared" si="5"/>
        <v>2796</v>
      </c>
      <c r="K11" s="163">
        <f t="shared" si="6"/>
        <v>1199</v>
      </c>
    </row>
    <row r="12" spans="1:11" ht="19.5" customHeight="1">
      <c r="A12" s="219" t="s">
        <v>275</v>
      </c>
      <c r="B12" s="88" t="s">
        <v>537</v>
      </c>
      <c r="C12" s="80" t="s">
        <v>237</v>
      </c>
      <c r="D12" s="81">
        <v>472</v>
      </c>
      <c r="E12" s="160">
        <f t="shared" si="0"/>
        <v>4847</v>
      </c>
      <c r="F12" s="170">
        <f t="shared" si="1"/>
        <v>4362</v>
      </c>
      <c r="G12" s="82">
        <f t="shared" si="2"/>
        <v>485</v>
      </c>
      <c r="H12" s="167">
        <f t="shared" si="3"/>
        <v>3877</v>
      </c>
      <c r="I12" s="163">
        <f t="shared" si="4"/>
        <v>970</v>
      </c>
      <c r="J12" s="167">
        <f t="shared" si="5"/>
        <v>3392</v>
      </c>
      <c r="K12" s="163">
        <f t="shared" si="6"/>
        <v>1455</v>
      </c>
    </row>
    <row r="13" spans="1:11" ht="19.5" customHeight="1">
      <c r="A13" s="219" t="s">
        <v>276</v>
      </c>
      <c r="B13" s="88" t="s">
        <v>537</v>
      </c>
      <c r="C13" s="80" t="s">
        <v>237</v>
      </c>
      <c r="D13" s="81">
        <v>455</v>
      </c>
      <c r="E13" s="160">
        <f t="shared" si="0"/>
        <v>4672</v>
      </c>
      <c r="F13" s="170">
        <f t="shared" si="1"/>
        <v>4204</v>
      </c>
      <c r="G13" s="82">
        <f t="shared" si="2"/>
        <v>468</v>
      </c>
      <c r="H13" s="167">
        <f t="shared" si="3"/>
        <v>3737</v>
      </c>
      <c r="I13" s="163">
        <f t="shared" si="4"/>
        <v>935</v>
      </c>
      <c r="J13" s="167">
        <f t="shared" si="5"/>
        <v>3270</v>
      </c>
      <c r="K13" s="163">
        <f t="shared" si="6"/>
        <v>1402</v>
      </c>
    </row>
    <row r="14" spans="1:11" ht="19.5" customHeight="1">
      <c r="A14" s="219" t="s">
        <v>277</v>
      </c>
      <c r="B14" s="88" t="s">
        <v>537</v>
      </c>
      <c r="C14" s="80" t="s">
        <v>237</v>
      </c>
      <c r="D14" s="81">
        <v>440</v>
      </c>
      <c r="E14" s="160">
        <f t="shared" si="0"/>
        <v>4518</v>
      </c>
      <c r="F14" s="170">
        <f t="shared" si="1"/>
        <v>4066</v>
      </c>
      <c r="G14" s="82">
        <f t="shared" si="2"/>
        <v>452</v>
      </c>
      <c r="H14" s="167">
        <f t="shared" si="3"/>
        <v>3614</v>
      </c>
      <c r="I14" s="163">
        <f t="shared" si="4"/>
        <v>904</v>
      </c>
      <c r="J14" s="167">
        <f t="shared" si="5"/>
        <v>3162</v>
      </c>
      <c r="K14" s="163">
        <f t="shared" si="6"/>
        <v>1356</v>
      </c>
    </row>
    <row r="15" spans="1:11" ht="19.5" customHeight="1">
      <c r="A15" s="220" t="s">
        <v>275</v>
      </c>
      <c r="B15" s="88" t="s">
        <v>537</v>
      </c>
      <c r="C15" s="80" t="s">
        <v>238</v>
      </c>
      <c r="D15" s="81">
        <v>525</v>
      </c>
      <c r="E15" s="160">
        <f t="shared" si="0"/>
        <v>5391</v>
      </c>
      <c r="F15" s="170">
        <f t="shared" si="1"/>
        <v>4851</v>
      </c>
      <c r="G15" s="82">
        <f t="shared" si="2"/>
        <v>540</v>
      </c>
      <c r="H15" s="167">
        <f t="shared" si="3"/>
        <v>4312</v>
      </c>
      <c r="I15" s="163">
        <f t="shared" si="4"/>
        <v>1079</v>
      </c>
      <c r="J15" s="167">
        <f t="shared" si="5"/>
        <v>3773</v>
      </c>
      <c r="K15" s="163">
        <f t="shared" si="6"/>
        <v>1618</v>
      </c>
    </row>
    <row r="16" spans="1:11" ht="19.5" customHeight="1">
      <c r="A16" s="220" t="s">
        <v>276</v>
      </c>
      <c r="B16" s="88" t="s">
        <v>537</v>
      </c>
      <c r="C16" s="80" t="s">
        <v>238</v>
      </c>
      <c r="D16" s="81">
        <v>506</v>
      </c>
      <c r="E16" s="160">
        <f t="shared" si="0"/>
        <v>5196</v>
      </c>
      <c r="F16" s="170">
        <f t="shared" si="1"/>
        <v>4676</v>
      </c>
      <c r="G16" s="82">
        <f t="shared" si="2"/>
        <v>520</v>
      </c>
      <c r="H16" s="167">
        <f t="shared" si="3"/>
        <v>4156</v>
      </c>
      <c r="I16" s="163">
        <f t="shared" si="4"/>
        <v>1040</v>
      </c>
      <c r="J16" s="167">
        <f t="shared" si="5"/>
        <v>3637</v>
      </c>
      <c r="K16" s="163">
        <f t="shared" si="6"/>
        <v>1559</v>
      </c>
    </row>
    <row r="17" spans="1:11" ht="19.5" customHeight="1">
      <c r="A17" s="220" t="s">
        <v>277</v>
      </c>
      <c r="B17" s="88" t="s">
        <v>537</v>
      </c>
      <c r="C17" s="80" t="s">
        <v>238</v>
      </c>
      <c r="D17" s="81">
        <v>488</v>
      </c>
      <c r="E17" s="160">
        <f t="shared" si="0"/>
        <v>5011</v>
      </c>
      <c r="F17" s="170">
        <f t="shared" si="1"/>
        <v>4509</v>
      </c>
      <c r="G17" s="82">
        <f t="shared" si="2"/>
        <v>502</v>
      </c>
      <c r="H17" s="167">
        <f t="shared" si="3"/>
        <v>4008</v>
      </c>
      <c r="I17" s="163">
        <f t="shared" si="4"/>
        <v>1003</v>
      </c>
      <c r="J17" s="167">
        <f t="shared" si="5"/>
        <v>3507</v>
      </c>
      <c r="K17" s="163">
        <f t="shared" si="6"/>
        <v>1504</v>
      </c>
    </row>
    <row r="18" spans="1:11" ht="19.5" customHeight="1">
      <c r="A18" s="219" t="s">
        <v>275</v>
      </c>
      <c r="B18" s="88" t="s">
        <v>537</v>
      </c>
      <c r="C18" s="80" t="s">
        <v>239</v>
      </c>
      <c r="D18" s="81">
        <v>579</v>
      </c>
      <c r="E18" s="160">
        <f t="shared" si="0"/>
        <v>5946</v>
      </c>
      <c r="F18" s="170">
        <f t="shared" si="1"/>
        <v>5351</v>
      </c>
      <c r="G18" s="82">
        <f t="shared" si="2"/>
        <v>595</v>
      </c>
      <c r="H18" s="167">
        <f t="shared" si="3"/>
        <v>4756</v>
      </c>
      <c r="I18" s="163">
        <f t="shared" si="4"/>
        <v>1190</v>
      </c>
      <c r="J18" s="167">
        <f t="shared" si="5"/>
        <v>4162</v>
      </c>
      <c r="K18" s="163">
        <f t="shared" si="6"/>
        <v>1784</v>
      </c>
    </row>
    <row r="19" spans="1:11" ht="19.5" customHeight="1">
      <c r="A19" s="219" t="s">
        <v>276</v>
      </c>
      <c r="B19" s="88" t="s">
        <v>537</v>
      </c>
      <c r="C19" s="80" t="s">
        <v>239</v>
      </c>
      <c r="D19" s="81">
        <v>559</v>
      </c>
      <c r="E19" s="160">
        <f t="shared" si="0"/>
        <v>5740</v>
      </c>
      <c r="F19" s="170">
        <f t="shared" si="1"/>
        <v>5166</v>
      </c>
      <c r="G19" s="82">
        <f t="shared" si="2"/>
        <v>574</v>
      </c>
      <c r="H19" s="167">
        <f t="shared" si="3"/>
        <v>4592</v>
      </c>
      <c r="I19" s="163">
        <f t="shared" si="4"/>
        <v>1148</v>
      </c>
      <c r="J19" s="167">
        <f t="shared" si="5"/>
        <v>4018</v>
      </c>
      <c r="K19" s="163">
        <f t="shared" si="6"/>
        <v>1722</v>
      </c>
    </row>
    <row r="20" spans="1:11" ht="19.5" customHeight="1">
      <c r="A20" s="221" t="s">
        <v>277</v>
      </c>
      <c r="B20" s="88" t="s">
        <v>537</v>
      </c>
      <c r="C20" s="223" t="s">
        <v>239</v>
      </c>
      <c r="D20" s="224">
        <v>540</v>
      </c>
      <c r="E20" s="225">
        <f t="shared" si="0"/>
        <v>5545</v>
      </c>
      <c r="F20" s="226">
        <f t="shared" si="1"/>
        <v>4990</v>
      </c>
      <c r="G20" s="227">
        <f t="shared" si="2"/>
        <v>555</v>
      </c>
      <c r="H20" s="172">
        <f t="shared" si="3"/>
        <v>4436</v>
      </c>
      <c r="I20" s="173">
        <f t="shared" si="4"/>
        <v>1109</v>
      </c>
      <c r="J20" s="168">
        <f t="shared" si="5"/>
        <v>3881</v>
      </c>
      <c r="K20" s="164">
        <f t="shared" si="6"/>
        <v>1664</v>
      </c>
    </row>
    <row r="21" spans="1:11" ht="19.5" customHeight="1">
      <c r="A21" s="228" t="s">
        <v>275</v>
      </c>
      <c r="B21" s="86" t="s">
        <v>538</v>
      </c>
      <c r="C21" s="77" t="s">
        <v>235</v>
      </c>
      <c r="D21" s="78">
        <f>380+2</f>
        <v>382</v>
      </c>
      <c r="E21" s="159">
        <f t="shared" si="0"/>
        <v>3923</v>
      </c>
      <c r="F21" s="169">
        <f t="shared" si="1"/>
        <v>3530</v>
      </c>
      <c r="G21" s="79">
        <f t="shared" si="2"/>
        <v>393</v>
      </c>
      <c r="H21" s="166">
        <f t="shared" si="3"/>
        <v>3138</v>
      </c>
      <c r="I21" s="162">
        <f t="shared" si="4"/>
        <v>785</v>
      </c>
      <c r="J21" s="166">
        <f t="shared" si="5"/>
        <v>2746</v>
      </c>
      <c r="K21" s="162">
        <f t="shared" si="6"/>
        <v>1177</v>
      </c>
    </row>
    <row r="22" spans="1:11" ht="19.5" customHeight="1">
      <c r="A22" s="219" t="s">
        <v>276</v>
      </c>
      <c r="B22" s="88" t="s">
        <v>538</v>
      </c>
      <c r="C22" s="80" t="s">
        <v>235</v>
      </c>
      <c r="D22" s="81">
        <f>368+2</f>
        <v>370</v>
      </c>
      <c r="E22" s="160">
        <f t="shared" si="0"/>
        <v>3799</v>
      </c>
      <c r="F22" s="170">
        <f t="shared" si="1"/>
        <v>3419</v>
      </c>
      <c r="G22" s="82">
        <f t="shared" si="2"/>
        <v>380</v>
      </c>
      <c r="H22" s="167">
        <f t="shared" si="3"/>
        <v>3039</v>
      </c>
      <c r="I22" s="163">
        <f t="shared" si="4"/>
        <v>760</v>
      </c>
      <c r="J22" s="167">
        <f t="shared" si="5"/>
        <v>2659</v>
      </c>
      <c r="K22" s="163">
        <f t="shared" si="6"/>
        <v>1140</v>
      </c>
    </row>
    <row r="23" spans="1:11" ht="19.5" customHeight="1">
      <c r="A23" s="219" t="s">
        <v>277</v>
      </c>
      <c r="B23" s="88" t="s">
        <v>538</v>
      </c>
      <c r="C23" s="80" t="s">
        <v>235</v>
      </c>
      <c r="D23" s="81">
        <f>354+2</f>
        <v>356</v>
      </c>
      <c r="E23" s="160">
        <f t="shared" si="0"/>
        <v>3656</v>
      </c>
      <c r="F23" s="170">
        <f t="shared" si="1"/>
        <v>3290</v>
      </c>
      <c r="G23" s="82">
        <f t="shared" si="2"/>
        <v>366</v>
      </c>
      <c r="H23" s="167">
        <f t="shared" si="3"/>
        <v>2924</v>
      </c>
      <c r="I23" s="163">
        <f t="shared" si="4"/>
        <v>732</v>
      </c>
      <c r="J23" s="167">
        <f t="shared" si="5"/>
        <v>2559</v>
      </c>
      <c r="K23" s="163">
        <f t="shared" si="6"/>
        <v>1097</v>
      </c>
    </row>
    <row r="24" spans="1:11" ht="19.5" customHeight="1">
      <c r="A24" s="220" t="s">
        <v>275</v>
      </c>
      <c r="B24" s="88" t="s">
        <v>538</v>
      </c>
      <c r="C24" s="80" t="s">
        <v>236</v>
      </c>
      <c r="D24" s="81">
        <f>436+2</f>
        <v>438</v>
      </c>
      <c r="E24" s="160">
        <f t="shared" si="0"/>
        <v>4498</v>
      </c>
      <c r="F24" s="170">
        <f t="shared" si="1"/>
        <v>4048</v>
      </c>
      <c r="G24" s="82">
        <f t="shared" si="2"/>
        <v>450</v>
      </c>
      <c r="H24" s="167">
        <f t="shared" si="3"/>
        <v>3598</v>
      </c>
      <c r="I24" s="163">
        <f t="shared" si="4"/>
        <v>900</v>
      </c>
      <c r="J24" s="167">
        <f t="shared" si="5"/>
        <v>3148</v>
      </c>
      <c r="K24" s="163">
        <f t="shared" si="6"/>
        <v>1350</v>
      </c>
    </row>
    <row r="25" spans="1:11" ht="19.5" customHeight="1">
      <c r="A25" s="220" t="s">
        <v>276</v>
      </c>
      <c r="B25" s="88" t="s">
        <v>538</v>
      </c>
      <c r="C25" s="80" t="s">
        <v>236</v>
      </c>
      <c r="D25" s="81">
        <f>422+2</f>
        <v>424</v>
      </c>
      <c r="E25" s="160">
        <f t="shared" si="0"/>
        <v>4354</v>
      </c>
      <c r="F25" s="170">
        <f t="shared" si="1"/>
        <v>3918</v>
      </c>
      <c r="G25" s="82">
        <f t="shared" si="2"/>
        <v>436</v>
      </c>
      <c r="H25" s="167">
        <f t="shared" si="3"/>
        <v>3483</v>
      </c>
      <c r="I25" s="163">
        <f t="shared" si="4"/>
        <v>871</v>
      </c>
      <c r="J25" s="167">
        <f t="shared" si="5"/>
        <v>3047</v>
      </c>
      <c r="K25" s="163">
        <f t="shared" si="6"/>
        <v>1307</v>
      </c>
    </row>
    <row r="26" spans="1:11" ht="19.5" customHeight="1">
      <c r="A26" s="220" t="s">
        <v>277</v>
      </c>
      <c r="B26" s="88" t="s">
        <v>538</v>
      </c>
      <c r="C26" s="80" t="s">
        <v>236</v>
      </c>
      <c r="D26" s="81">
        <f>406+2</f>
        <v>408</v>
      </c>
      <c r="E26" s="160">
        <f t="shared" si="0"/>
        <v>4190</v>
      </c>
      <c r="F26" s="170">
        <f t="shared" si="1"/>
        <v>3771</v>
      </c>
      <c r="G26" s="82">
        <f t="shared" si="2"/>
        <v>419</v>
      </c>
      <c r="H26" s="167">
        <f t="shared" si="3"/>
        <v>3352</v>
      </c>
      <c r="I26" s="163">
        <f t="shared" si="4"/>
        <v>838</v>
      </c>
      <c r="J26" s="167">
        <f t="shared" si="5"/>
        <v>2933</v>
      </c>
      <c r="K26" s="163">
        <f t="shared" si="6"/>
        <v>1257</v>
      </c>
    </row>
    <row r="27" spans="1:11" ht="19.5" customHeight="1">
      <c r="A27" s="219" t="s">
        <v>275</v>
      </c>
      <c r="B27" s="88" t="s">
        <v>538</v>
      </c>
      <c r="C27" s="80" t="s">
        <v>237</v>
      </c>
      <c r="D27" s="81">
        <f>493+2</f>
        <v>495</v>
      </c>
      <c r="E27" s="160">
        <f t="shared" si="0"/>
        <v>5083</v>
      </c>
      <c r="F27" s="170">
        <f t="shared" si="1"/>
        <v>4574</v>
      </c>
      <c r="G27" s="82">
        <f t="shared" si="2"/>
        <v>509</v>
      </c>
      <c r="H27" s="167">
        <f t="shared" si="3"/>
        <v>4066</v>
      </c>
      <c r="I27" s="163">
        <f t="shared" si="4"/>
        <v>1017</v>
      </c>
      <c r="J27" s="167">
        <f t="shared" si="5"/>
        <v>3558</v>
      </c>
      <c r="K27" s="163">
        <f t="shared" si="6"/>
        <v>1525</v>
      </c>
    </row>
    <row r="28" spans="1:11" ht="19.5" customHeight="1">
      <c r="A28" s="219" t="s">
        <v>276</v>
      </c>
      <c r="B28" s="88" t="s">
        <v>538</v>
      </c>
      <c r="C28" s="80" t="s">
        <v>237</v>
      </c>
      <c r="D28" s="81">
        <f>477+2</f>
        <v>479</v>
      </c>
      <c r="E28" s="160">
        <f t="shared" si="0"/>
        <v>4919</v>
      </c>
      <c r="F28" s="170">
        <f t="shared" si="1"/>
        <v>4427</v>
      </c>
      <c r="G28" s="82">
        <f t="shared" si="2"/>
        <v>492</v>
      </c>
      <c r="H28" s="167">
        <f t="shared" si="3"/>
        <v>3935</v>
      </c>
      <c r="I28" s="163">
        <f t="shared" si="4"/>
        <v>984</v>
      </c>
      <c r="J28" s="167">
        <f t="shared" si="5"/>
        <v>3443</v>
      </c>
      <c r="K28" s="163">
        <f t="shared" si="6"/>
        <v>1476</v>
      </c>
    </row>
    <row r="29" spans="1:11" ht="19.5" customHeight="1">
      <c r="A29" s="219" t="s">
        <v>277</v>
      </c>
      <c r="B29" s="88" t="s">
        <v>538</v>
      </c>
      <c r="C29" s="80" t="s">
        <v>237</v>
      </c>
      <c r="D29" s="81">
        <f>459+2</f>
        <v>461</v>
      </c>
      <c r="E29" s="160">
        <f t="shared" si="0"/>
        <v>4734</v>
      </c>
      <c r="F29" s="170">
        <f t="shared" si="1"/>
        <v>4260</v>
      </c>
      <c r="G29" s="82">
        <f t="shared" si="2"/>
        <v>474</v>
      </c>
      <c r="H29" s="167">
        <f t="shared" si="3"/>
        <v>3787</v>
      </c>
      <c r="I29" s="163">
        <f t="shared" si="4"/>
        <v>947</v>
      </c>
      <c r="J29" s="167">
        <f t="shared" si="5"/>
        <v>3313</v>
      </c>
      <c r="K29" s="163">
        <f t="shared" si="6"/>
        <v>1421</v>
      </c>
    </row>
    <row r="30" spans="1:11" ht="19.5" customHeight="1">
      <c r="A30" s="220" t="s">
        <v>275</v>
      </c>
      <c r="B30" s="88" t="s">
        <v>538</v>
      </c>
      <c r="C30" s="80" t="s">
        <v>238</v>
      </c>
      <c r="D30" s="81">
        <f>548+3</f>
        <v>551</v>
      </c>
      <c r="E30" s="160">
        <f t="shared" si="0"/>
        <v>5658</v>
      </c>
      <c r="F30" s="170">
        <f t="shared" si="1"/>
        <v>5092</v>
      </c>
      <c r="G30" s="82">
        <f t="shared" si="2"/>
        <v>566</v>
      </c>
      <c r="H30" s="167">
        <f t="shared" si="3"/>
        <v>4526</v>
      </c>
      <c r="I30" s="163">
        <f t="shared" si="4"/>
        <v>1132</v>
      </c>
      <c r="J30" s="167">
        <f t="shared" si="5"/>
        <v>3960</v>
      </c>
      <c r="K30" s="163">
        <f t="shared" si="6"/>
        <v>1698</v>
      </c>
    </row>
    <row r="31" spans="1:11" ht="19.5" customHeight="1">
      <c r="A31" s="220" t="s">
        <v>276</v>
      </c>
      <c r="B31" s="88" t="s">
        <v>538</v>
      </c>
      <c r="C31" s="80" t="s">
        <v>238</v>
      </c>
      <c r="D31" s="81">
        <f>530+3</f>
        <v>533</v>
      </c>
      <c r="E31" s="160">
        <f t="shared" si="0"/>
        <v>5473</v>
      </c>
      <c r="F31" s="170">
        <f t="shared" si="1"/>
        <v>4925</v>
      </c>
      <c r="G31" s="82">
        <f t="shared" si="2"/>
        <v>548</v>
      </c>
      <c r="H31" s="167">
        <f t="shared" si="3"/>
        <v>4378</v>
      </c>
      <c r="I31" s="163">
        <f t="shared" si="4"/>
        <v>1095</v>
      </c>
      <c r="J31" s="167">
        <f t="shared" si="5"/>
        <v>3831</v>
      </c>
      <c r="K31" s="163">
        <f t="shared" si="6"/>
        <v>1642</v>
      </c>
    </row>
    <row r="32" spans="1:11" ht="19.5" customHeight="1">
      <c r="A32" s="220" t="s">
        <v>277</v>
      </c>
      <c r="B32" s="88" t="s">
        <v>538</v>
      </c>
      <c r="C32" s="80" t="s">
        <v>238</v>
      </c>
      <c r="D32" s="81">
        <f>510+3</f>
        <v>513</v>
      </c>
      <c r="E32" s="160">
        <f t="shared" si="0"/>
        <v>5268</v>
      </c>
      <c r="F32" s="170">
        <f t="shared" si="1"/>
        <v>4741</v>
      </c>
      <c r="G32" s="82">
        <f t="shared" si="2"/>
        <v>527</v>
      </c>
      <c r="H32" s="167">
        <f t="shared" si="3"/>
        <v>4214</v>
      </c>
      <c r="I32" s="163">
        <f t="shared" si="4"/>
        <v>1054</v>
      </c>
      <c r="J32" s="167">
        <f t="shared" si="5"/>
        <v>3687</v>
      </c>
      <c r="K32" s="163">
        <f t="shared" si="6"/>
        <v>1581</v>
      </c>
    </row>
    <row r="33" spans="1:11" ht="19.5" customHeight="1">
      <c r="A33" s="219" t="s">
        <v>275</v>
      </c>
      <c r="B33" s="88" t="s">
        <v>538</v>
      </c>
      <c r="C33" s="80" t="s">
        <v>239</v>
      </c>
      <c r="D33" s="81">
        <f>605+3</f>
        <v>608</v>
      </c>
      <c r="E33" s="160">
        <f t="shared" si="0"/>
        <v>6244</v>
      </c>
      <c r="F33" s="170">
        <f t="shared" si="1"/>
        <v>5619</v>
      </c>
      <c r="G33" s="82">
        <f t="shared" si="2"/>
        <v>625</v>
      </c>
      <c r="H33" s="167">
        <f t="shared" si="3"/>
        <v>4995</v>
      </c>
      <c r="I33" s="163">
        <f t="shared" si="4"/>
        <v>1249</v>
      </c>
      <c r="J33" s="167">
        <f t="shared" si="5"/>
        <v>4370</v>
      </c>
      <c r="K33" s="163">
        <f t="shared" si="6"/>
        <v>1874</v>
      </c>
    </row>
    <row r="34" spans="1:11" ht="19.5" customHeight="1">
      <c r="A34" s="219" t="s">
        <v>276</v>
      </c>
      <c r="B34" s="88" t="s">
        <v>538</v>
      </c>
      <c r="C34" s="80" t="s">
        <v>239</v>
      </c>
      <c r="D34" s="81">
        <f>585+3</f>
        <v>588</v>
      </c>
      <c r="E34" s="160">
        <f t="shared" si="0"/>
        <v>6038</v>
      </c>
      <c r="F34" s="170">
        <f t="shared" si="1"/>
        <v>5434</v>
      </c>
      <c r="G34" s="82">
        <f t="shared" si="2"/>
        <v>604</v>
      </c>
      <c r="H34" s="167">
        <f t="shared" si="3"/>
        <v>4830</v>
      </c>
      <c r="I34" s="163">
        <f t="shared" si="4"/>
        <v>1208</v>
      </c>
      <c r="J34" s="167">
        <f t="shared" si="5"/>
        <v>4226</v>
      </c>
      <c r="K34" s="163">
        <f t="shared" si="6"/>
        <v>1812</v>
      </c>
    </row>
    <row r="35" spans="1:11" ht="19.5" customHeight="1">
      <c r="A35" s="221" t="s">
        <v>277</v>
      </c>
      <c r="B35" s="222" t="s">
        <v>538</v>
      </c>
      <c r="C35" s="223" t="s">
        <v>239</v>
      </c>
      <c r="D35" s="224">
        <f>563+3</f>
        <v>566</v>
      </c>
      <c r="E35" s="160">
        <f t="shared" si="0"/>
        <v>5812</v>
      </c>
      <c r="F35" s="170">
        <f t="shared" si="1"/>
        <v>5230</v>
      </c>
      <c r="G35" s="82">
        <f t="shared" si="2"/>
        <v>582</v>
      </c>
      <c r="H35" s="167">
        <f t="shared" si="3"/>
        <v>4649</v>
      </c>
      <c r="I35" s="163">
        <f t="shared" si="4"/>
        <v>1163</v>
      </c>
      <c r="J35" s="168">
        <f t="shared" si="5"/>
        <v>4068</v>
      </c>
      <c r="K35" s="164">
        <f t="shared" si="6"/>
        <v>1744</v>
      </c>
    </row>
    <row r="36" spans="1:11" ht="19.5" customHeight="1">
      <c r="A36" s="228" t="s">
        <v>275</v>
      </c>
      <c r="B36" s="233" t="s">
        <v>539</v>
      </c>
      <c r="C36" s="77" t="s">
        <v>235</v>
      </c>
      <c r="D36" s="78">
        <f>558+3</f>
        <v>561</v>
      </c>
      <c r="E36" s="159">
        <f t="shared" si="0"/>
        <v>5761</v>
      </c>
      <c r="F36" s="169">
        <f t="shared" si="1"/>
        <v>5184</v>
      </c>
      <c r="G36" s="79">
        <f t="shared" si="2"/>
        <v>577</v>
      </c>
      <c r="H36" s="166">
        <f t="shared" si="3"/>
        <v>4608</v>
      </c>
      <c r="I36" s="162">
        <f t="shared" si="4"/>
        <v>1153</v>
      </c>
      <c r="J36" s="166">
        <f t="shared" si="5"/>
        <v>4032</v>
      </c>
      <c r="K36" s="162">
        <f t="shared" si="6"/>
        <v>1729</v>
      </c>
    </row>
    <row r="37" spans="1:11" ht="19.5" customHeight="1">
      <c r="A37" s="219" t="s">
        <v>276</v>
      </c>
      <c r="B37" s="88" t="s">
        <v>539</v>
      </c>
      <c r="C37" s="80" t="s">
        <v>235</v>
      </c>
      <c r="D37" s="81">
        <f>533+3</f>
        <v>536</v>
      </c>
      <c r="E37" s="160">
        <f t="shared" si="0"/>
        <v>5504</v>
      </c>
      <c r="F37" s="170">
        <f t="shared" si="1"/>
        <v>4953</v>
      </c>
      <c r="G37" s="82">
        <f t="shared" si="2"/>
        <v>551</v>
      </c>
      <c r="H37" s="167">
        <f t="shared" si="3"/>
        <v>4403</v>
      </c>
      <c r="I37" s="163">
        <f t="shared" si="4"/>
        <v>1101</v>
      </c>
      <c r="J37" s="167">
        <f t="shared" si="5"/>
        <v>3852</v>
      </c>
      <c r="K37" s="163">
        <f t="shared" si="6"/>
        <v>1652</v>
      </c>
    </row>
    <row r="38" spans="1:11" ht="19.5" customHeight="1">
      <c r="A38" s="219" t="s">
        <v>277</v>
      </c>
      <c r="B38" s="88" t="s">
        <v>539</v>
      </c>
      <c r="C38" s="80" t="s">
        <v>235</v>
      </c>
      <c r="D38" s="81">
        <f>514+3</f>
        <v>517</v>
      </c>
      <c r="E38" s="160">
        <f t="shared" si="0"/>
        <v>5309</v>
      </c>
      <c r="F38" s="170">
        <f t="shared" si="1"/>
        <v>4778</v>
      </c>
      <c r="G38" s="82">
        <f t="shared" si="2"/>
        <v>531</v>
      </c>
      <c r="H38" s="167">
        <f t="shared" si="3"/>
        <v>4247</v>
      </c>
      <c r="I38" s="163">
        <f t="shared" si="4"/>
        <v>1062</v>
      </c>
      <c r="J38" s="167">
        <f t="shared" si="5"/>
        <v>3716</v>
      </c>
      <c r="K38" s="163">
        <f t="shared" si="6"/>
        <v>1593</v>
      </c>
    </row>
    <row r="39" spans="1:11" ht="19.5" customHeight="1">
      <c r="A39" s="220" t="s">
        <v>275</v>
      </c>
      <c r="B39" s="88" t="s">
        <v>539</v>
      </c>
      <c r="C39" s="80" t="s">
        <v>236</v>
      </c>
      <c r="D39" s="81">
        <f>660+3</f>
        <v>663</v>
      </c>
      <c r="E39" s="160">
        <f t="shared" si="0"/>
        <v>6809</v>
      </c>
      <c r="F39" s="170">
        <f t="shared" si="1"/>
        <v>6128</v>
      </c>
      <c r="G39" s="82">
        <f t="shared" si="2"/>
        <v>681</v>
      </c>
      <c r="H39" s="167">
        <f t="shared" si="3"/>
        <v>5447</v>
      </c>
      <c r="I39" s="163">
        <f t="shared" si="4"/>
        <v>1362</v>
      </c>
      <c r="J39" s="167">
        <f t="shared" si="5"/>
        <v>4766</v>
      </c>
      <c r="K39" s="163">
        <f t="shared" si="6"/>
        <v>2043</v>
      </c>
    </row>
    <row r="40" spans="1:11" ht="19.5" customHeight="1">
      <c r="A40" s="220" t="s">
        <v>276</v>
      </c>
      <c r="B40" s="88" t="s">
        <v>539</v>
      </c>
      <c r="C40" s="80" t="s">
        <v>236</v>
      </c>
      <c r="D40" s="81">
        <f>631+3</f>
        <v>634</v>
      </c>
      <c r="E40" s="160">
        <f t="shared" si="0"/>
        <v>6511</v>
      </c>
      <c r="F40" s="170">
        <f t="shared" si="1"/>
        <v>5859</v>
      </c>
      <c r="G40" s="82">
        <f t="shared" si="2"/>
        <v>652</v>
      </c>
      <c r="H40" s="167">
        <f t="shared" si="3"/>
        <v>5208</v>
      </c>
      <c r="I40" s="163">
        <f t="shared" si="4"/>
        <v>1303</v>
      </c>
      <c r="J40" s="167">
        <f t="shared" si="5"/>
        <v>4557</v>
      </c>
      <c r="K40" s="163">
        <f t="shared" si="6"/>
        <v>1954</v>
      </c>
    </row>
    <row r="41" spans="1:11" ht="19.5" customHeight="1">
      <c r="A41" s="220" t="s">
        <v>277</v>
      </c>
      <c r="B41" s="88" t="s">
        <v>539</v>
      </c>
      <c r="C41" s="80" t="s">
        <v>236</v>
      </c>
      <c r="D41" s="81">
        <f>608+3</f>
        <v>611</v>
      </c>
      <c r="E41" s="160">
        <f t="shared" si="0"/>
        <v>6274</v>
      </c>
      <c r="F41" s="170">
        <f t="shared" si="1"/>
        <v>5646</v>
      </c>
      <c r="G41" s="82">
        <f t="shared" si="2"/>
        <v>628</v>
      </c>
      <c r="H41" s="167">
        <f t="shared" si="3"/>
        <v>5019</v>
      </c>
      <c r="I41" s="163">
        <f t="shared" si="4"/>
        <v>1255</v>
      </c>
      <c r="J41" s="167">
        <f t="shared" si="5"/>
        <v>4391</v>
      </c>
      <c r="K41" s="163">
        <f t="shared" si="6"/>
        <v>1883</v>
      </c>
    </row>
    <row r="42" spans="1:11" ht="19.5" customHeight="1">
      <c r="A42" s="219" t="s">
        <v>275</v>
      </c>
      <c r="B42" s="88" t="s">
        <v>539</v>
      </c>
      <c r="C42" s="80" t="s">
        <v>237</v>
      </c>
      <c r="D42" s="81">
        <f>761+4</f>
        <v>765</v>
      </c>
      <c r="E42" s="160">
        <f t="shared" si="0"/>
        <v>7856</v>
      </c>
      <c r="F42" s="170">
        <f t="shared" si="1"/>
        <v>7070</v>
      </c>
      <c r="G42" s="82">
        <f t="shared" si="2"/>
        <v>786</v>
      </c>
      <c r="H42" s="167">
        <f t="shared" si="3"/>
        <v>6284</v>
      </c>
      <c r="I42" s="163">
        <f t="shared" si="4"/>
        <v>1572</v>
      </c>
      <c r="J42" s="167">
        <f aca="true" t="shared" si="7" ref="J42:J95">ROUNDDOWN(E42*0.7,0)</f>
        <v>5499</v>
      </c>
      <c r="K42" s="163">
        <f aca="true" t="shared" si="8" ref="K42:K95">E42-J42</f>
        <v>2357</v>
      </c>
    </row>
    <row r="43" spans="1:11" ht="19.5" customHeight="1">
      <c r="A43" s="219" t="s">
        <v>276</v>
      </c>
      <c r="B43" s="88" t="s">
        <v>539</v>
      </c>
      <c r="C43" s="80" t="s">
        <v>237</v>
      </c>
      <c r="D43" s="81">
        <f>728+4</f>
        <v>732</v>
      </c>
      <c r="E43" s="160">
        <f t="shared" si="0"/>
        <v>7517</v>
      </c>
      <c r="F43" s="170">
        <f t="shared" si="1"/>
        <v>6765</v>
      </c>
      <c r="G43" s="82">
        <f t="shared" si="2"/>
        <v>752</v>
      </c>
      <c r="H43" s="167">
        <f t="shared" si="3"/>
        <v>6013</v>
      </c>
      <c r="I43" s="163">
        <f t="shared" si="4"/>
        <v>1504</v>
      </c>
      <c r="J43" s="167">
        <f t="shared" si="7"/>
        <v>5261</v>
      </c>
      <c r="K43" s="163">
        <f t="shared" si="8"/>
        <v>2256</v>
      </c>
    </row>
    <row r="44" spans="1:11" ht="19.5" customHeight="1">
      <c r="A44" s="219" t="s">
        <v>277</v>
      </c>
      <c r="B44" s="88" t="s">
        <v>539</v>
      </c>
      <c r="C44" s="80" t="s">
        <v>237</v>
      </c>
      <c r="D44" s="81">
        <f>702+3</f>
        <v>705</v>
      </c>
      <c r="E44" s="160">
        <f t="shared" si="0"/>
        <v>7240</v>
      </c>
      <c r="F44" s="170">
        <f t="shared" si="1"/>
        <v>6516</v>
      </c>
      <c r="G44" s="82">
        <f t="shared" si="2"/>
        <v>724</v>
      </c>
      <c r="H44" s="167">
        <f t="shared" si="3"/>
        <v>5792</v>
      </c>
      <c r="I44" s="163">
        <f t="shared" si="4"/>
        <v>1448</v>
      </c>
      <c r="J44" s="167">
        <f t="shared" si="7"/>
        <v>5068</v>
      </c>
      <c r="K44" s="163">
        <f t="shared" si="8"/>
        <v>2172</v>
      </c>
    </row>
    <row r="45" spans="1:11" ht="19.5" customHeight="1">
      <c r="A45" s="220" t="s">
        <v>275</v>
      </c>
      <c r="B45" s="88" t="s">
        <v>539</v>
      </c>
      <c r="C45" s="80" t="s">
        <v>238</v>
      </c>
      <c r="D45" s="81">
        <f>863+4</f>
        <v>867</v>
      </c>
      <c r="E45" s="160">
        <f t="shared" si="0"/>
        <v>8904</v>
      </c>
      <c r="F45" s="170">
        <f t="shared" si="1"/>
        <v>8013</v>
      </c>
      <c r="G45" s="82">
        <f t="shared" si="2"/>
        <v>891</v>
      </c>
      <c r="H45" s="167">
        <f t="shared" si="3"/>
        <v>7123</v>
      </c>
      <c r="I45" s="163">
        <f t="shared" si="4"/>
        <v>1781</v>
      </c>
      <c r="J45" s="167">
        <f t="shared" si="7"/>
        <v>6232</v>
      </c>
      <c r="K45" s="163">
        <f t="shared" si="8"/>
        <v>2672</v>
      </c>
    </row>
    <row r="46" spans="1:11" ht="19.5" customHeight="1">
      <c r="A46" s="220" t="s">
        <v>276</v>
      </c>
      <c r="B46" s="88" t="s">
        <v>539</v>
      </c>
      <c r="C46" s="80" t="s">
        <v>238</v>
      </c>
      <c r="D46" s="81">
        <f>824+4</f>
        <v>828</v>
      </c>
      <c r="E46" s="160">
        <f t="shared" si="0"/>
        <v>8503</v>
      </c>
      <c r="F46" s="170">
        <f t="shared" si="1"/>
        <v>7652</v>
      </c>
      <c r="G46" s="82">
        <f t="shared" si="2"/>
        <v>851</v>
      </c>
      <c r="H46" s="167">
        <f t="shared" si="3"/>
        <v>6802</v>
      </c>
      <c r="I46" s="163">
        <f t="shared" si="4"/>
        <v>1701</v>
      </c>
      <c r="J46" s="167">
        <f t="shared" si="7"/>
        <v>5952</v>
      </c>
      <c r="K46" s="163">
        <f t="shared" si="8"/>
        <v>2551</v>
      </c>
    </row>
    <row r="47" spans="1:11" ht="19.5" customHeight="1">
      <c r="A47" s="220" t="s">
        <v>277</v>
      </c>
      <c r="B47" s="88" t="s">
        <v>539</v>
      </c>
      <c r="C47" s="80" t="s">
        <v>238</v>
      </c>
      <c r="D47" s="81">
        <f>796+4</f>
        <v>800</v>
      </c>
      <c r="E47" s="160">
        <f t="shared" si="0"/>
        <v>8216</v>
      </c>
      <c r="F47" s="170">
        <f t="shared" si="1"/>
        <v>7394</v>
      </c>
      <c r="G47" s="82">
        <f t="shared" si="2"/>
        <v>822</v>
      </c>
      <c r="H47" s="167">
        <f t="shared" si="3"/>
        <v>6572</v>
      </c>
      <c r="I47" s="163">
        <f t="shared" si="4"/>
        <v>1644</v>
      </c>
      <c r="J47" s="167">
        <f t="shared" si="7"/>
        <v>5751</v>
      </c>
      <c r="K47" s="163">
        <f t="shared" si="8"/>
        <v>2465</v>
      </c>
    </row>
    <row r="48" spans="1:11" ht="19.5" customHeight="1">
      <c r="A48" s="219" t="s">
        <v>275</v>
      </c>
      <c r="B48" s="88" t="s">
        <v>539</v>
      </c>
      <c r="C48" s="80" t="s">
        <v>239</v>
      </c>
      <c r="D48" s="81">
        <f>964+5</f>
        <v>969</v>
      </c>
      <c r="E48" s="160">
        <f t="shared" si="0"/>
        <v>9951</v>
      </c>
      <c r="F48" s="170">
        <f t="shared" si="1"/>
        <v>8955</v>
      </c>
      <c r="G48" s="82">
        <f t="shared" si="2"/>
        <v>996</v>
      </c>
      <c r="H48" s="167">
        <f t="shared" si="3"/>
        <v>7960</v>
      </c>
      <c r="I48" s="163">
        <f t="shared" si="4"/>
        <v>1991</v>
      </c>
      <c r="J48" s="167">
        <f t="shared" si="7"/>
        <v>6965</v>
      </c>
      <c r="K48" s="163">
        <f t="shared" si="8"/>
        <v>2986</v>
      </c>
    </row>
    <row r="49" spans="1:11" ht="19.5" customHeight="1">
      <c r="A49" s="219" t="s">
        <v>276</v>
      </c>
      <c r="B49" s="88" t="s">
        <v>539</v>
      </c>
      <c r="C49" s="80" t="s">
        <v>239</v>
      </c>
      <c r="D49" s="81">
        <f>921+5</f>
        <v>926</v>
      </c>
      <c r="E49" s="160">
        <f t="shared" si="0"/>
        <v>9510</v>
      </c>
      <c r="F49" s="170">
        <f t="shared" si="1"/>
        <v>8559</v>
      </c>
      <c r="G49" s="82">
        <f t="shared" si="2"/>
        <v>951</v>
      </c>
      <c r="H49" s="167">
        <f t="shared" si="3"/>
        <v>7608</v>
      </c>
      <c r="I49" s="163">
        <f t="shared" si="4"/>
        <v>1902</v>
      </c>
      <c r="J49" s="167">
        <f t="shared" si="7"/>
        <v>6657</v>
      </c>
      <c r="K49" s="163">
        <f t="shared" si="8"/>
        <v>2853</v>
      </c>
    </row>
    <row r="50" spans="1:11" ht="19.5" customHeight="1">
      <c r="A50" s="221" t="s">
        <v>277</v>
      </c>
      <c r="B50" s="88" t="s">
        <v>539</v>
      </c>
      <c r="C50" s="223" t="s">
        <v>239</v>
      </c>
      <c r="D50" s="224">
        <f>890+4</f>
        <v>894</v>
      </c>
      <c r="E50" s="160">
        <f t="shared" si="0"/>
        <v>9181</v>
      </c>
      <c r="F50" s="170">
        <f t="shared" si="1"/>
        <v>8262</v>
      </c>
      <c r="G50" s="82">
        <f t="shared" si="2"/>
        <v>919</v>
      </c>
      <c r="H50" s="167">
        <f t="shared" si="3"/>
        <v>7344</v>
      </c>
      <c r="I50" s="163">
        <f t="shared" si="4"/>
        <v>1837</v>
      </c>
      <c r="J50" s="168">
        <f t="shared" si="7"/>
        <v>6426</v>
      </c>
      <c r="K50" s="164">
        <f t="shared" si="8"/>
        <v>2755</v>
      </c>
    </row>
    <row r="51" spans="1:11" ht="19.5" customHeight="1">
      <c r="A51" s="228" t="s">
        <v>275</v>
      </c>
      <c r="B51" s="86" t="s">
        <v>540</v>
      </c>
      <c r="C51" s="77" t="s">
        <v>235</v>
      </c>
      <c r="D51" s="78">
        <f>572+3</f>
        <v>575</v>
      </c>
      <c r="E51" s="159">
        <f t="shared" si="0"/>
        <v>5905</v>
      </c>
      <c r="F51" s="169">
        <f t="shared" si="1"/>
        <v>5314</v>
      </c>
      <c r="G51" s="79">
        <f t="shared" si="2"/>
        <v>591</v>
      </c>
      <c r="H51" s="166">
        <f t="shared" si="3"/>
        <v>4724</v>
      </c>
      <c r="I51" s="162">
        <f t="shared" si="4"/>
        <v>1181</v>
      </c>
      <c r="J51" s="166">
        <f t="shared" si="7"/>
        <v>4133</v>
      </c>
      <c r="K51" s="162">
        <f t="shared" si="8"/>
        <v>1772</v>
      </c>
    </row>
    <row r="52" spans="1:11" ht="19.5" customHeight="1">
      <c r="A52" s="219" t="s">
        <v>276</v>
      </c>
      <c r="B52" s="88" t="s">
        <v>540</v>
      </c>
      <c r="C52" s="80" t="s">
        <v>235</v>
      </c>
      <c r="D52" s="81">
        <f>552+3</f>
        <v>555</v>
      </c>
      <c r="E52" s="160">
        <f t="shared" si="0"/>
        <v>5699</v>
      </c>
      <c r="F52" s="170">
        <f t="shared" si="1"/>
        <v>5129</v>
      </c>
      <c r="G52" s="82">
        <f t="shared" si="2"/>
        <v>570</v>
      </c>
      <c r="H52" s="167">
        <f t="shared" si="3"/>
        <v>4559</v>
      </c>
      <c r="I52" s="163">
        <f t="shared" si="4"/>
        <v>1140</v>
      </c>
      <c r="J52" s="167">
        <f t="shared" si="7"/>
        <v>3989</v>
      </c>
      <c r="K52" s="163">
        <f t="shared" si="8"/>
        <v>1710</v>
      </c>
    </row>
    <row r="53" spans="1:11" ht="19.5" customHeight="1">
      <c r="A53" s="219" t="s">
        <v>277</v>
      </c>
      <c r="B53" s="88" t="s">
        <v>540</v>
      </c>
      <c r="C53" s="80" t="s">
        <v>235</v>
      </c>
      <c r="D53" s="81">
        <f>532+3</f>
        <v>535</v>
      </c>
      <c r="E53" s="160">
        <f t="shared" si="0"/>
        <v>5494</v>
      </c>
      <c r="F53" s="170">
        <f t="shared" si="1"/>
        <v>4944</v>
      </c>
      <c r="G53" s="82">
        <f t="shared" si="2"/>
        <v>550</v>
      </c>
      <c r="H53" s="167">
        <f t="shared" si="3"/>
        <v>4395</v>
      </c>
      <c r="I53" s="163">
        <f t="shared" si="4"/>
        <v>1099</v>
      </c>
      <c r="J53" s="167">
        <f t="shared" si="7"/>
        <v>3845</v>
      </c>
      <c r="K53" s="163">
        <f t="shared" si="8"/>
        <v>1649</v>
      </c>
    </row>
    <row r="54" spans="1:11" ht="19.5" customHeight="1">
      <c r="A54" s="220" t="s">
        <v>275</v>
      </c>
      <c r="B54" s="88" t="s">
        <v>540</v>
      </c>
      <c r="C54" s="80" t="s">
        <v>236</v>
      </c>
      <c r="D54" s="81">
        <f>676+3</f>
        <v>679</v>
      </c>
      <c r="E54" s="160">
        <f t="shared" si="0"/>
        <v>6973</v>
      </c>
      <c r="F54" s="170">
        <f t="shared" si="1"/>
        <v>6275</v>
      </c>
      <c r="G54" s="82">
        <f t="shared" si="2"/>
        <v>698</v>
      </c>
      <c r="H54" s="167">
        <f t="shared" si="3"/>
        <v>5578</v>
      </c>
      <c r="I54" s="163">
        <f t="shared" si="4"/>
        <v>1395</v>
      </c>
      <c r="J54" s="167">
        <f t="shared" si="7"/>
        <v>4881</v>
      </c>
      <c r="K54" s="163">
        <f t="shared" si="8"/>
        <v>2092</v>
      </c>
    </row>
    <row r="55" spans="1:11" ht="19.5" customHeight="1">
      <c r="A55" s="220" t="s">
        <v>276</v>
      </c>
      <c r="B55" s="88" t="s">
        <v>540</v>
      </c>
      <c r="C55" s="80" t="s">
        <v>236</v>
      </c>
      <c r="D55" s="81">
        <f>654+3</f>
        <v>657</v>
      </c>
      <c r="E55" s="160">
        <f t="shared" si="0"/>
        <v>6747</v>
      </c>
      <c r="F55" s="170">
        <f t="shared" si="1"/>
        <v>6072</v>
      </c>
      <c r="G55" s="82">
        <f t="shared" si="2"/>
        <v>675</v>
      </c>
      <c r="H55" s="167">
        <f t="shared" si="3"/>
        <v>5397</v>
      </c>
      <c r="I55" s="163">
        <f t="shared" si="4"/>
        <v>1350</v>
      </c>
      <c r="J55" s="167">
        <f t="shared" si="7"/>
        <v>4722</v>
      </c>
      <c r="K55" s="163">
        <f t="shared" si="8"/>
        <v>2025</v>
      </c>
    </row>
    <row r="56" spans="1:11" ht="19.5" customHeight="1">
      <c r="A56" s="220" t="s">
        <v>277</v>
      </c>
      <c r="B56" s="88" t="s">
        <v>540</v>
      </c>
      <c r="C56" s="80" t="s">
        <v>236</v>
      </c>
      <c r="D56" s="81">
        <f>629+3</f>
        <v>632</v>
      </c>
      <c r="E56" s="160">
        <f t="shared" si="0"/>
        <v>6490</v>
      </c>
      <c r="F56" s="170">
        <f t="shared" si="1"/>
        <v>5841</v>
      </c>
      <c r="G56" s="82">
        <f t="shared" si="2"/>
        <v>649</v>
      </c>
      <c r="H56" s="167">
        <f t="shared" si="3"/>
        <v>5192</v>
      </c>
      <c r="I56" s="163">
        <f t="shared" si="4"/>
        <v>1298</v>
      </c>
      <c r="J56" s="167">
        <f t="shared" si="7"/>
        <v>4543</v>
      </c>
      <c r="K56" s="163">
        <f t="shared" si="8"/>
        <v>1947</v>
      </c>
    </row>
    <row r="57" spans="1:11" ht="19.5" customHeight="1">
      <c r="A57" s="219" t="s">
        <v>275</v>
      </c>
      <c r="B57" s="88" t="s">
        <v>540</v>
      </c>
      <c r="C57" s="80" t="s">
        <v>237</v>
      </c>
      <c r="D57" s="81">
        <f>780+4</f>
        <v>784</v>
      </c>
      <c r="E57" s="160">
        <f t="shared" si="0"/>
        <v>8051</v>
      </c>
      <c r="F57" s="170">
        <f t="shared" si="1"/>
        <v>7245</v>
      </c>
      <c r="G57" s="82">
        <f t="shared" si="2"/>
        <v>806</v>
      </c>
      <c r="H57" s="167">
        <f t="shared" si="3"/>
        <v>6440</v>
      </c>
      <c r="I57" s="163">
        <f t="shared" si="4"/>
        <v>1611</v>
      </c>
      <c r="J57" s="167">
        <f t="shared" si="7"/>
        <v>5635</v>
      </c>
      <c r="K57" s="163">
        <f t="shared" si="8"/>
        <v>2416</v>
      </c>
    </row>
    <row r="58" spans="1:11" ht="19.5" customHeight="1">
      <c r="A58" s="219" t="s">
        <v>276</v>
      </c>
      <c r="B58" s="88" t="s">
        <v>540</v>
      </c>
      <c r="C58" s="80" t="s">
        <v>237</v>
      </c>
      <c r="D58" s="81">
        <f>754+4</f>
        <v>758</v>
      </c>
      <c r="E58" s="160">
        <f t="shared" si="0"/>
        <v>7784</v>
      </c>
      <c r="F58" s="170">
        <f t="shared" si="1"/>
        <v>7005</v>
      </c>
      <c r="G58" s="82">
        <f t="shared" si="2"/>
        <v>779</v>
      </c>
      <c r="H58" s="167">
        <f t="shared" si="3"/>
        <v>6227</v>
      </c>
      <c r="I58" s="163">
        <f t="shared" si="4"/>
        <v>1557</v>
      </c>
      <c r="J58" s="167">
        <f t="shared" si="7"/>
        <v>5448</v>
      </c>
      <c r="K58" s="163">
        <f t="shared" si="8"/>
        <v>2336</v>
      </c>
    </row>
    <row r="59" spans="1:11" ht="19.5" customHeight="1">
      <c r="A59" s="219" t="s">
        <v>277</v>
      </c>
      <c r="B59" s="88" t="s">
        <v>540</v>
      </c>
      <c r="C59" s="80" t="s">
        <v>237</v>
      </c>
      <c r="D59" s="81">
        <f>725+4</f>
        <v>729</v>
      </c>
      <c r="E59" s="160">
        <f t="shared" si="0"/>
        <v>7486</v>
      </c>
      <c r="F59" s="170">
        <f t="shared" si="1"/>
        <v>6737</v>
      </c>
      <c r="G59" s="82">
        <f t="shared" si="2"/>
        <v>749</v>
      </c>
      <c r="H59" s="167">
        <f t="shared" si="3"/>
        <v>5988</v>
      </c>
      <c r="I59" s="163">
        <f t="shared" si="4"/>
        <v>1498</v>
      </c>
      <c r="J59" s="167">
        <f t="shared" si="7"/>
        <v>5240</v>
      </c>
      <c r="K59" s="163">
        <f t="shared" si="8"/>
        <v>2246</v>
      </c>
    </row>
    <row r="60" spans="1:11" ht="19.5" customHeight="1">
      <c r="A60" s="220" t="s">
        <v>275</v>
      </c>
      <c r="B60" s="88" t="s">
        <v>540</v>
      </c>
      <c r="C60" s="80" t="s">
        <v>238</v>
      </c>
      <c r="D60" s="81">
        <f>884+4</f>
        <v>888</v>
      </c>
      <c r="E60" s="160">
        <f t="shared" si="0"/>
        <v>9119</v>
      </c>
      <c r="F60" s="170">
        <f t="shared" si="1"/>
        <v>8207</v>
      </c>
      <c r="G60" s="82">
        <f t="shared" si="2"/>
        <v>912</v>
      </c>
      <c r="H60" s="167">
        <f t="shared" si="3"/>
        <v>7295</v>
      </c>
      <c r="I60" s="163">
        <f t="shared" si="4"/>
        <v>1824</v>
      </c>
      <c r="J60" s="167">
        <f t="shared" si="7"/>
        <v>6383</v>
      </c>
      <c r="K60" s="163">
        <f t="shared" si="8"/>
        <v>2736</v>
      </c>
    </row>
    <row r="61" spans="1:11" ht="19.5" customHeight="1">
      <c r="A61" s="220" t="s">
        <v>276</v>
      </c>
      <c r="B61" s="88" t="s">
        <v>540</v>
      </c>
      <c r="C61" s="80" t="s">
        <v>238</v>
      </c>
      <c r="D61" s="81">
        <f>854+4</f>
        <v>858</v>
      </c>
      <c r="E61" s="160">
        <f t="shared" si="0"/>
        <v>8811</v>
      </c>
      <c r="F61" s="170">
        <f t="shared" si="1"/>
        <v>7929</v>
      </c>
      <c r="G61" s="82">
        <f t="shared" si="2"/>
        <v>882</v>
      </c>
      <c r="H61" s="167">
        <f t="shared" si="3"/>
        <v>7048</v>
      </c>
      <c r="I61" s="163">
        <f t="shared" si="4"/>
        <v>1763</v>
      </c>
      <c r="J61" s="167">
        <f t="shared" si="7"/>
        <v>6167</v>
      </c>
      <c r="K61" s="163">
        <f t="shared" si="8"/>
        <v>2644</v>
      </c>
    </row>
    <row r="62" spans="1:11" ht="19.5" customHeight="1">
      <c r="A62" s="220" t="s">
        <v>277</v>
      </c>
      <c r="B62" s="88" t="s">
        <v>540</v>
      </c>
      <c r="C62" s="80" t="s">
        <v>238</v>
      </c>
      <c r="D62" s="81">
        <f>823+4</f>
        <v>827</v>
      </c>
      <c r="E62" s="160">
        <f t="shared" si="0"/>
        <v>8493</v>
      </c>
      <c r="F62" s="170">
        <f t="shared" si="1"/>
        <v>7643</v>
      </c>
      <c r="G62" s="82">
        <f t="shared" si="2"/>
        <v>850</v>
      </c>
      <c r="H62" s="167">
        <f t="shared" si="3"/>
        <v>6794</v>
      </c>
      <c r="I62" s="163">
        <f t="shared" si="4"/>
        <v>1699</v>
      </c>
      <c r="J62" s="167">
        <f t="shared" si="7"/>
        <v>5945</v>
      </c>
      <c r="K62" s="163">
        <f t="shared" si="8"/>
        <v>2548</v>
      </c>
    </row>
    <row r="63" spans="1:11" ht="19.5" customHeight="1">
      <c r="A63" s="219" t="s">
        <v>275</v>
      </c>
      <c r="B63" s="88" t="s">
        <v>540</v>
      </c>
      <c r="C63" s="80" t="s">
        <v>239</v>
      </c>
      <c r="D63" s="81">
        <f>988+5</f>
        <v>993</v>
      </c>
      <c r="E63" s="160">
        <f t="shared" si="0"/>
        <v>10198</v>
      </c>
      <c r="F63" s="170">
        <f t="shared" si="1"/>
        <v>9178</v>
      </c>
      <c r="G63" s="82">
        <f t="shared" si="2"/>
        <v>1020</v>
      </c>
      <c r="H63" s="167">
        <f t="shared" si="3"/>
        <v>8158</v>
      </c>
      <c r="I63" s="163">
        <f t="shared" si="4"/>
        <v>2040</v>
      </c>
      <c r="J63" s="167">
        <f t="shared" si="7"/>
        <v>7138</v>
      </c>
      <c r="K63" s="163">
        <f t="shared" si="8"/>
        <v>3060</v>
      </c>
    </row>
    <row r="64" spans="1:11" ht="19.5" customHeight="1">
      <c r="A64" s="219" t="s">
        <v>276</v>
      </c>
      <c r="B64" s="88" t="s">
        <v>540</v>
      </c>
      <c r="C64" s="80" t="s">
        <v>239</v>
      </c>
      <c r="D64" s="81">
        <f>954+5</f>
        <v>959</v>
      </c>
      <c r="E64" s="160">
        <f t="shared" si="0"/>
        <v>9848</v>
      </c>
      <c r="F64" s="170">
        <f t="shared" si="1"/>
        <v>8863</v>
      </c>
      <c r="G64" s="82">
        <f t="shared" si="2"/>
        <v>985</v>
      </c>
      <c r="H64" s="167">
        <f t="shared" si="3"/>
        <v>7878</v>
      </c>
      <c r="I64" s="163">
        <f t="shared" si="4"/>
        <v>1970</v>
      </c>
      <c r="J64" s="167">
        <f t="shared" si="7"/>
        <v>6893</v>
      </c>
      <c r="K64" s="163">
        <f t="shared" si="8"/>
        <v>2955</v>
      </c>
    </row>
    <row r="65" spans="1:11" ht="19.5" customHeight="1">
      <c r="A65" s="232" t="s">
        <v>277</v>
      </c>
      <c r="B65" s="222" t="s">
        <v>540</v>
      </c>
      <c r="C65" s="83" t="s">
        <v>239</v>
      </c>
      <c r="D65" s="84">
        <f>920+5</f>
        <v>925</v>
      </c>
      <c r="E65" s="225">
        <f t="shared" si="0"/>
        <v>9499</v>
      </c>
      <c r="F65" s="226">
        <f t="shared" si="1"/>
        <v>8549</v>
      </c>
      <c r="G65" s="227">
        <f t="shared" si="2"/>
        <v>950</v>
      </c>
      <c r="H65" s="172">
        <f t="shared" si="3"/>
        <v>7599</v>
      </c>
      <c r="I65" s="173">
        <f t="shared" si="4"/>
        <v>1900</v>
      </c>
      <c r="J65" s="168">
        <f t="shared" si="7"/>
        <v>6649</v>
      </c>
      <c r="K65" s="164">
        <f t="shared" si="8"/>
        <v>2850</v>
      </c>
    </row>
    <row r="66" spans="1:11" ht="19.5" customHeight="1">
      <c r="A66" s="229" t="s">
        <v>278</v>
      </c>
      <c r="B66" s="234" t="s">
        <v>545</v>
      </c>
      <c r="C66" s="230" t="s">
        <v>235</v>
      </c>
      <c r="D66" s="231">
        <f>645+3</f>
        <v>648</v>
      </c>
      <c r="E66" s="159">
        <f t="shared" si="0"/>
        <v>6654</v>
      </c>
      <c r="F66" s="169">
        <f t="shared" si="1"/>
        <v>5988</v>
      </c>
      <c r="G66" s="79">
        <f t="shared" si="2"/>
        <v>666</v>
      </c>
      <c r="H66" s="166">
        <f t="shared" si="3"/>
        <v>5323</v>
      </c>
      <c r="I66" s="162">
        <f t="shared" si="4"/>
        <v>1331</v>
      </c>
      <c r="J66" s="166">
        <f t="shared" si="7"/>
        <v>4657</v>
      </c>
      <c r="K66" s="162">
        <f t="shared" si="8"/>
        <v>1997</v>
      </c>
    </row>
    <row r="67" spans="1:11" ht="19.5" customHeight="1">
      <c r="A67" s="89" t="s">
        <v>276</v>
      </c>
      <c r="B67" s="90" t="s">
        <v>545</v>
      </c>
      <c r="C67" s="80" t="s">
        <v>235</v>
      </c>
      <c r="D67" s="81">
        <f>617+3</f>
        <v>620</v>
      </c>
      <c r="E67" s="160">
        <f t="shared" si="0"/>
        <v>6367</v>
      </c>
      <c r="F67" s="170">
        <f t="shared" si="1"/>
        <v>5730</v>
      </c>
      <c r="G67" s="82">
        <f t="shared" si="2"/>
        <v>637</v>
      </c>
      <c r="H67" s="167">
        <f t="shared" si="3"/>
        <v>5093</v>
      </c>
      <c r="I67" s="163">
        <f t="shared" si="4"/>
        <v>1274</v>
      </c>
      <c r="J67" s="167">
        <f t="shared" si="7"/>
        <v>4456</v>
      </c>
      <c r="K67" s="163">
        <f t="shared" si="8"/>
        <v>1911</v>
      </c>
    </row>
    <row r="68" spans="1:11" ht="19.5" customHeight="1">
      <c r="A68" s="89" t="s">
        <v>279</v>
      </c>
      <c r="B68" s="90" t="s">
        <v>545</v>
      </c>
      <c r="C68" s="80" t="s">
        <v>235</v>
      </c>
      <c r="D68" s="81">
        <f>595+3</f>
        <v>598</v>
      </c>
      <c r="E68" s="160">
        <f t="shared" si="0"/>
        <v>6141</v>
      </c>
      <c r="F68" s="170">
        <f t="shared" si="1"/>
        <v>5526</v>
      </c>
      <c r="G68" s="82">
        <f t="shared" si="2"/>
        <v>615</v>
      </c>
      <c r="H68" s="167">
        <f t="shared" si="3"/>
        <v>4912</v>
      </c>
      <c r="I68" s="163">
        <f t="shared" si="4"/>
        <v>1229</v>
      </c>
      <c r="J68" s="167">
        <f t="shared" si="7"/>
        <v>4298</v>
      </c>
      <c r="K68" s="163">
        <f t="shared" si="8"/>
        <v>1843</v>
      </c>
    </row>
    <row r="69" spans="1:11" ht="19.5" customHeight="1">
      <c r="A69" s="87" t="s">
        <v>280</v>
      </c>
      <c r="B69" s="90" t="s">
        <v>545</v>
      </c>
      <c r="C69" s="80" t="s">
        <v>236</v>
      </c>
      <c r="D69" s="81">
        <f>761+4</f>
        <v>765</v>
      </c>
      <c r="E69" s="160">
        <f t="shared" si="0"/>
        <v>7856</v>
      </c>
      <c r="F69" s="170">
        <f t="shared" si="1"/>
        <v>7070</v>
      </c>
      <c r="G69" s="82">
        <f t="shared" si="2"/>
        <v>786</v>
      </c>
      <c r="H69" s="167">
        <f t="shared" si="3"/>
        <v>6284</v>
      </c>
      <c r="I69" s="163">
        <f t="shared" si="4"/>
        <v>1572</v>
      </c>
      <c r="J69" s="167">
        <f t="shared" si="7"/>
        <v>5499</v>
      </c>
      <c r="K69" s="163">
        <f t="shared" si="8"/>
        <v>2357</v>
      </c>
    </row>
    <row r="70" spans="1:11" ht="19.5" customHeight="1">
      <c r="A70" s="87" t="s">
        <v>281</v>
      </c>
      <c r="B70" s="90" t="s">
        <v>545</v>
      </c>
      <c r="C70" s="80" t="s">
        <v>236</v>
      </c>
      <c r="D70" s="81">
        <f>729+4</f>
        <v>733</v>
      </c>
      <c r="E70" s="160">
        <f t="shared" si="0"/>
        <v>7527</v>
      </c>
      <c r="F70" s="170">
        <f t="shared" si="1"/>
        <v>6774</v>
      </c>
      <c r="G70" s="82">
        <f t="shared" si="2"/>
        <v>753</v>
      </c>
      <c r="H70" s="167">
        <f t="shared" si="3"/>
        <v>6021</v>
      </c>
      <c r="I70" s="163">
        <f t="shared" si="4"/>
        <v>1506</v>
      </c>
      <c r="J70" s="167">
        <f t="shared" si="7"/>
        <v>5268</v>
      </c>
      <c r="K70" s="163">
        <f t="shared" si="8"/>
        <v>2259</v>
      </c>
    </row>
    <row r="71" spans="1:11" ht="19.5" customHeight="1">
      <c r="A71" s="87" t="s">
        <v>279</v>
      </c>
      <c r="B71" s="90" t="s">
        <v>545</v>
      </c>
      <c r="C71" s="80" t="s">
        <v>236</v>
      </c>
      <c r="D71" s="81">
        <f>703+3</f>
        <v>706</v>
      </c>
      <c r="E71" s="160">
        <f t="shared" si="0"/>
        <v>7250</v>
      </c>
      <c r="F71" s="170">
        <f t="shared" si="1"/>
        <v>6525</v>
      </c>
      <c r="G71" s="82">
        <f t="shared" si="2"/>
        <v>725</v>
      </c>
      <c r="H71" s="167">
        <f t="shared" si="3"/>
        <v>5800</v>
      </c>
      <c r="I71" s="163">
        <f t="shared" si="4"/>
        <v>1450</v>
      </c>
      <c r="J71" s="167">
        <f t="shared" si="7"/>
        <v>5075</v>
      </c>
      <c r="K71" s="163">
        <f t="shared" si="8"/>
        <v>2175</v>
      </c>
    </row>
    <row r="72" spans="1:11" ht="19.5" customHeight="1">
      <c r="A72" s="89" t="s">
        <v>275</v>
      </c>
      <c r="B72" s="90" t="s">
        <v>545</v>
      </c>
      <c r="C72" s="80" t="s">
        <v>237</v>
      </c>
      <c r="D72" s="81">
        <f>883+4</f>
        <v>887</v>
      </c>
      <c r="E72" s="160">
        <f t="shared" si="0"/>
        <v>9109</v>
      </c>
      <c r="F72" s="170">
        <f t="shared" si="1"/>
        <v>8198</v>
      </c>
      <c r="G72" s="82">
        <f t="shared" si="2"/>
        <v>911</v>
      </c>
      <c r="H72" s="167">
        <f t="shared" si="3"/>
        <v>7287</v>
      </c>
      <c r="I72" s="163">
        <f t="shared" si="4"/>
        <v>1822</v>
      </c>
      <c r="J72" s="167">
        <f t="shared" si="7"/>
        <v>6376</v>
      </c>
      <c r="K72" s="163">
        <f t="shared" si="8"/>
        <v>2733</v>
      </c>
    </row>
    <row r="73" spans="1:11" ht="19.5" customHeight="1">
      <c r="A73" s="89" t="s">
        <v>276</v>
      </c>
      <c r="B73" s="90" t="s">
        <v>545</v>
      </c>
      <c r="C73" s="80" t="s">
        <v>237</v>
      </c>
      <c r="D73" s="81">
        <f>844+4</f>
        <v>848</v>
      </c>
      <c r="E73" s="160">
        <f t="shared" si="0"/>
        <v>8708</v>
      </c>
      <c r="F73" s="170">
        <f t="shared" si="1"/>
        <v>7837</v>
      </c>
      <c r="G73" s="82">
        <f t="shared" si="2"/>
        <v>871</v>
      </c>
      <c r="H73" s="167">
        <f t="shared" si="3"/>
        <v>6966</v>
      </c>
      <c r="I73" s="163">
        <f t="shared" si="4"/>
        <v>1742</v>
      </c>
      <c r="J73" s="167">
        <f t="shared" si="7"/>
        <v>6095</v>
      </c>
      <c r="K73" s="163">
        <f t="shared" si="8"/>
        <v>2613</v>
      </c>
    </row>
    <row r="74" spans="1:11" ht="19.5" customHeight="1">
      <c r="A74" s="89" t="s">
        <v>277</v>
      </c>
      <c r="B74" s="90" t="s">
        <v>545</v>
      </c>
      <c r="C74" s="80" t="s">
        <v>237</v>
      </c>
      <c r="D74" s="81">
        <f>814+4</f>
        <v>818</v>
      </c>
      <c r="E74" s="160">
        <f t="shared" si="0"/>
        <v>8400</v>
      </c>
      <c r="F74" s="170">
        <f t="shared" si="1"/>
        <v>7560</v>
      </c>
      <c r="G74" s="82">
        <f t="shared" si="2"/>
        <v>840</v>
      </c>
      <c r="H74" s="167">
        <f t="shared" si="3"/>
        <v>6720</v>
      </c>
      <c r="I74" s="163">
        <f t="shared" si="4"/>
        <v>1680</v>
      </c>
      <c r="J74" s="167">
        <f t="shared" si="7"/>
        <v>5880</v>
      </c>
      <c r="K74" s="163">
        <f t="shared" si="8"/>
        <v>2520</v>
      </c>
    </row>
    <row r="75" spans="1:11" ht="19.5" customHeight="1">
      <c r="A75" s="87" t="s">
        <v>275</v>
      </c>
      <c r="B75" s="90" t="s">
        <v>545</v>
      </c>
      <c r="C75" s="80" t="s">
        <v>238</v>
      </c>
      <c r="D75" s="81">
        <f>1003+5</f>
        <v>1008</v>
      </c>
      <c r="E75" s="160">
        <f t="shared" si="0"/>
        <v>10352</v>
      </c>
      <c r="F75" s="170">
        <f t="shared" si="1"/>
        <v>9316</v>
      </c>
      <c r="G75" s="82">
        <f t="shared" si="2"/>
        <v>1036</v>
      </c>
      <c r="H75" s="167">
        <f t="shared" si="3"/>
        <v>8281</v>
      </c>
      <c r="I75" s="163">
        <f t="shared" si="4"/>
        <v>2071</v>
      </c>
      <c r="J75" s="167">
        <f t="shared" si="7"/>
        <v>7246</v>
      </c>
      <c r="K75" s="163">
        <f t="shared" si="8"/>
        <v>3106</v>
      </c>
    </row>
    <row r="76" spans="1:11" ht="19.5" customHeight="1">
      <c r="A76" s="87" t="s">
        <v>276</v>
      </c>
      <c r="B76" s="90" t="s">
        <v>545</v>
      </c>
      <c r="C76" s="80" t="s">
        <v>238</v>
      </c>
      <c r="D76" s="81">
        <f>960+5</f>
        <v>965</v>
      </c>
      <c r="E76" s="160">
        <f t="shared" si="0"/>
        <v>9910</v>
      </c>
      <c r="F76" s="170">
        <f t="shared" si="1"/>
        <v>8919</v>
      </c>
      <c r="G76" s="82">
        <f t="shared" si="2"/>
        <v>991</v>
      </c>
      <c r="H76" s="167">
        <f t="shared" si="3"/>
        <v>7928</v>
      </c>
      <c r="I76" s="163">
        <f t="shared" si="4"/>
        <v>1982</v>
      </c>
      <c r="J76" s="167">
        <f t="shared" si="7"/>
        <v>6937</v>
      </c>
      <c r="K76" s="163">
        <f t="shared" si="8"/>
        <v>2973</v>
      </c>
    </row>
    <row r="77" spans="1:11" ht="19.5" customHeight="1">
      <c r="A77" s="87" t="s">
        <v>277</v>
      </c>
      <c r="B77" s="90" t="s">
        <v>545</v>
      </c>
      <c r="C77" s="80" t="s">
        <v>238</v>
      </c>
      <c r="D77" s="81">
        <f>926+5</f>
        <v>931</v>
      </c>
      <c r="E77" s="160">
        <f t="shared" si="0"/>
        <v>9561</v>
      </c>
      <c r="F77" s="170">
        <f t="shared" si="1"/>
        <v>8604</v>
      </c>
      <c r="G77" s="82">
        <f t="shared" si="2"/>
        <v>957</v>
      </c>
      <c r="H77" s="167">
        <f t="shared" si="3"/>
        <v>7648</v>
      </c>
      <c r="I77" s="163">
        <f t="shared" si="4"/>
        <v>1913</v>
      </c>
      <c r="J77" s="167">
        <f t="shared" si="7"/>
        <v>6692</v>
      </c>
      <c r="K77" s="163">
        <f t="shared" si="8"/>
        <v>2869</v>
      </c>
    </row>
    <row r="78" spans="1:11" ht="19.5" customHeight="1">
      <c r="A78" s="89" t="s">
        <v>275</v>
      </c>
      <c r="B78" s="90" t="s">
        <v>545</v>
      </c>
      <c r="C78" s="80" t="s">
        <v>239</v>
      </c>
      <c r="D78" s="81">
        <f>1124+6</f>
        <v>1130</v>
      </c>
      <c r="E78" s="160">
        <f t="shared" si="0"/>
        <v>11605</v>
      </c>
      <c r="F78" s="170">
        <f t="shared" si="1"/>
        <v>10444</v>
      </c>
      <c r="G78" s="82">
        <f t="shared" si="2"/>
        <v>1161</v>
      </c>
      <c r="H78" s="167">
        <f t="shared" si="3"/>
        <v>9284</v>
      </c>
      <c r="I78" s="163">
        <f t="shared" si="4"/>
        <v>2321</v>
      </c>
      <c r="J78" s="167">
        <f t="shared" si="7"/>
        <v>8123</v>
      </c>
      <c r="K78" s="163">
        <f t="shared" si="8"/>
        <v>3482</v>
      </c>
    </row>
    <row r="79" spans="1:11" ht="19.5" customHeight="1">
      <c r="A79" s="89" t="s">
        <v>276</v>
      </c>
      <c r="B79" s="90" t="s">
        <v>545</v>
      </c>
      <c r="C79" s="80" t="s">
        <v>239</v>
      </c>
      <c r="D79" s="81">
        <f>1076+5</f>
        <v>1081</v>
      </c>
      <c r="E79" s="160">
        <f t="shared" si="0"/>
        <v>11101</v>
      </c>
      <c r="F79" s="170">
        <f t="shared" si="1"/>
        <v>9990</v>
      </c>
      <c r="G79" s="82">
        <f t="shared" si="2"/>
        <v>1111</v>
      </c>
      <c r="H79" s="167">
        <f t="shared" si="3"/>
        <v>8880</v>
      </c>
      <c r="I79" s="163">
        <f t="shared" si="4"/>
        <v>2221</v>
      </c>
      <c r="J79" s="167">
        <f t="shared" si="7"/>
        <v>7770</v>
      </c>
      <c r="K79" s="163">
        <f t="shared" si="8"/>
        <v>3331</v>
      </c>
    </row>
    <row r="80" spans="1:11" ht="19.5" customHeight="1">
      <c r="A80" s="235" t="s">
        <v>277</v>
      </c>
      <c r="B80" s="236" t="s">
        <v>545</v>
      </c>
      <c r="C80" s="223" t="s">
        <v>239</v>
      </c>
      <c r="D80" s="224">
        <f>1038+5</f>
        <v>1043</v>
      </c>
      <c r="E80" s="225">
        <f t="shared" si="0"/>
        <v>10711</v>
      </c>
      <c r="F80" s="226">
        <f t="shared" si="1"/>
        <v>9639</v>
      </c>
      <c r="G80" s="227">
        <f t="shared" si="2"/>
        <v>1072</v>
      </c>
      <c r="H80" s="172">
        <f t="shared" si="3"/>
        <v>8568</v>
      </c>
      <c r="I80" s="173">
        <f t="shared" si="4"/>
        <v>2143</v>
      </c>
      <c r="J80" s="168">
        <f t="shared" si="7"/>
        <v>7497</v>
      </c>
      <c r="K80" s="164">
        <f t="shared" si="8"/>
        <v>3214</v>
      </c>
    </row>
    <row r="81" spans="1:11" ht="18.75" customHeight="1">
      <c r="A81" s="237" t="s">
        <v>282</v>
      </c>
      <c r="B81" s="238" t="s">
        <v>546</v>
      </c>
      <c r="C81" s="77" t="s">
        <v>235</v>
      </c>
      <c r="D81" s="78">
        <f>656+3</f>
        <v>659</v>
      </c>
      <c r="E81" s="159">
        <f t="shared" si="0"/>
        <v>6767</v>
      </c>
      <c r="F81" s="169">
        <f t="shared" si="1"/>
        <v>6090</v>
      </c>
      <c r="G81" s="79">
        <f t="shared" si="2"/>
        <v>677</v>
      </c>
      <c r="H81" s="166">
        <f t="shared" si="3"/>
        <v>5413</v>
      </c>
      <c r="I81" s="162">
        <f t="shared" si="4"/>
        <v>1354</v>
      </c>
      <c r="J81" s="166">
        <f t="shared" si="7"/>
        <v>4736</v>
      </c>
      <c r="K81" s="162">
        <f t="shared" si="8"/>
        <v>2031</v>
      </c>
    </row>
    <row r="82" spans="1:11" ht="18.75" customHeight="1">
      <c r="A82" s="87" t="s">
        <v>276</v>
      </c>
      <c r="B82" s="91" t="s">
        <v>546</v>
      </c>
      <c r="C82" s="80" t="s">
        <v>235</v>
      </c>
      <c r="D82" s="81">
        <f>634+3</f>
        <v>637</v>
      </c>
      <c r="E82" s="160">
        <f t="shared" si="0"/>
        <v>6541</v>
      </c>
      <c r="F82" s="170">
        <f t="shared" si="1"/>
        <v>5886</v>
      </c>
      <c r="G82" s="82">
        <f t="shared" si="2"/>
        <v>655</v>
      </c>
      <c r="H82" s="167">
        <f t="shared" si="3"/>
        <v>5232</v>
      </c>
      <c r="I82" s="163">
        <f t="shared" si="4"/>
        <v>1309</v>
      </c>
      <c r="J82" s="167">
        <f t="shared" si="7"/>
        <v>4578</v>
      </c>
      <c r="K82" s="163">
        <f t="shared" si="8"/>
        <v>1963</v>
      </c>
    </row>
    <row r="83" spans="1:11" ht="18.75" customHeight="1">
      <c r="A83" s="87" t="s">
        <v>277</v>
      </c>
      <c r="B83" s="91" t="s">
        <v>546</v>
      </c>
      <c r="C83" s="80" t="s">
        <v>235</v>
      </c>
      <c r="D83" s="81">
        <f>611+3</f>
        <v>614</v>
      </c>
      <c r="E83" s="160">
        <f t="shared" si="0"/>
        <v>6305</v>
      </c>
      <c r="F83" s="170">
        <f t="shared" si="1"/>
        <v>5674</v>
      </c>
      <c r="G83" s="82">
        <f t="shared" si="2"/>
        <v>631</v>
      </c>
      <c r="H83" s="167">
        <f t="shared" si="3"/>
        <v>5044</v>
      </c>
      <c r="I83" s="163">
        <f t="shared" si="4"/>
        <v>1261</v>
      </c>
      <c r="J83" s="167">
        <f t="shared" si="7"/>
        <v>4413</v>
      </c>
      <c r="K83" s="163">
        <f t="shared" si="8"/>
        <v>1892</v>
      </c>
    </row>
    <row r="84" spans="1:11" ht="18.75" customHeight="1">
      <c r="A84" s="89" t="s">
        <v>275</v>
      </c>
      <c r="B84" s="91" t="s">
        <v>546</v>
      </c>
      <c r="C84" s="80" t="s">
        <v>236</v>
      </c>
      <c r="D84" s="81">
        <f>775+4</f>
        <v>779</v>
      </c>
      <c r="E84" s="160">
        <f t="shared" si="0"/>
        <v>8000</v>
      </c>
      <c r="F84" s="170">
        <f t="shared" si="1"/>
        <v>7200</v>
      </c>
      <c r="G84" s="82">
        <f t="shared" si="2"/>
        <v>800</v>
      </c>
      <c r="H84" s="167">
        <f t="shared" si="3"/>
        <v>6400</v>
      </c>
      <c r="I84" s="163">
        <f t="shared" si="4"/>
        <v>1600</v>
      </c>
      <c r="J84" s="167">
        <f t="shared" si="7"/>
        <v>5600</v>
      </c>
      <c r="K84" s="163">
        <f t="shared" si="8"/>
        <v>2400</v>
      </c>
    </row>
    <row r="85" spans="1:11" ht="18.75" customHeight="1">
      <c r="A85" s="89" t="s">
        <v>276</v>
      </c>
      <c r="B85" s="91" t="s">
        <v>546</v>
      </c>
      <c r="C85" s="80" t="s">
        <v>236</v>
      </c>
      <c r="D85" s="81">
        <f>749+4</f>
        <v>753</v>
      </c>
      <c r="E85" s="160">
        <f t="shared" si="0"/>
        <v>7733</v>
      </c>
      <c r="F85" s="170">
        <f t="shared" si="1"/>
        <v>6959</v>
      </c>
      <c r="G85" s="82">
        <f t="shared" si="2"/>
        <v>774</v>
      </c>
      <c r="H85" s="167">
        <f t="shared" si="3"/>
        <v>6186</v>
      </c>
      <c r="I85" s="163">
        <f t="shared" si="4"/>
        <v>1547</v>
      </c>
      <c r="J85" s="167">
        <f t="shared" si="7"/>
        <v>5413</v>
      </c>
      <c r="K85" s="163">
        <f t="shared" si="8"/>
        <v>2320</v>
      </c>
    </row>
    <row r="86" spans="1:11" ht="18.75" customHeight="1">
      <c r="A86" s="89" t="s">
        <v>277</v>
      </c>
      <c r="B86" s="91" t="s">
        <v>546</v>
      </c>
      <c r="C86" s="80" t="s">
        <v>236</v>
      </c>
      <c r="D86" s="81">
        <f>722+4</f>
        <v>726</v>
      </c>
      <c r="E86" s="160">
        <f t="shared" si="0"/>
        <v>7456</v>
      </c>
      <c r="F86" s="170">
        <f t="shared" si="1"/>
        <v>6710</v>
      </c>
      <c r="G86" s="82">
        <f t="shared" si="2"/>
        <v>746</v>
      </c>
      <c r="H86" s="167">
        <f t="shared" si="3"/>
        <v>5964</v>
      </c>
      <c r="I86" s="163">
        <f t="shared" si="4"/>
        <v>1492</v>
      </c>
      <c r="J86" s="167">
        <f t="shared" si="7"/>
        <v>5219</v>
      </c>
      <c r="K86" s="163">
        <f t="shared" si="8"/>
        <v>2237</v>
      </c>
    </row>
    <row r="87" spans="1:11" ht="18.75" customHeight="1">
      <c r="A87" s="87" t="s">
        <v>275</v>
      </c>
      <c r="B87" s="91" t="s">
        <v>546</v>
      </c>
      <c r="C87" s="80" t="s">
        <v>237</v>
      </c>
      <c r="D87" s="81">
        <f>898+4</f>
        <v>902</v>
      </c>
      <c r="E87" s="160">
        <f t="shared" si="0"/>
        <v>9263</v>
      </c>
      <c r="F87" s="170">
        <f t="shared" si="1"/>
        <v>8336</v>
      </c>
      <c r="G87" s="82">
        <f t="shared" si="2"/>
        <v>927</v>
      </c>
      <c r="H87" s="167">
        <f t="shared" si="3"/>
        <v>7410</v>
      </c>
      <c r="I87" s="163">
        <f t="shared" si="4"/>
        <v>1853</v>
      </c>
      <c r="J87" s="167">
        <f t="shared" si="7"/>
        <v>6484</v>
      </c>
      <c r="K87" s="163">
        <f t="shared" si="8"/>
        <v>2779</v>
      </c>
    </row>
    <row r="88" spans="1:11" ht="18.75" customHeight="1">
      <c r="A88" s="87" t="s">
        <v>276</v>
      </c>
      <c r="B88" s="91" t="s">
        <v>546</v>
      </c>
      <c r="C88" s="80" t="s">
        <v>237</v>
      </c>
      <c r="D88" s="81">
        <f>868+4</f>
        <v>872</v>
      </c>
      <c r="E88" s="160">
        <f t="shared" si="0"/>
        <v>8955</v>
      </c>
      <c r="F88" s="170">
        <f t="shared" si="1"/>
        <v>8059</v>
      </c>
      <c r="G88" s="82">
        <f t="shared" si="2"/>
        <v>896</v>
      </c>
      <c r="H88" s="167">
        <f t="shared" si="3"/>
        <v>7164</v>
      </c>
      <c r="I88" s="163">
        <f t="shared" si="4"/>
        <v>1791</v>
      </c>
      <c r="J88" s="167">
        <f t="shared" si="7"/>
        <v>6268</v>
      </c>
      <c r="K88" s="163">
        <f t="shared" si="8"/>
        <v>2687</v>
      </c>
    </row>
    <row r="89" spans="1:11" ht="18.75" customHeight="1">
      <c r="A89" s="87" t="s">
        <v>277</v>
      </c>
      <c r="B89" s="91" t="s">
        <v>546</v>
      </c>
      <c r="C89" s="80" t="s">
        <v>237</v>
      </c>
      <c r="D89" s="81">
        <f>835+4</f>
        <v>839</v>
      </c>
      <c r="E89" s="160">
        <f t="shared" si="0"/>
        <v>8616</v>
      </c>
      <c r="F89" s="170">
        <f t="shared" si="1"/>
        <v>7754</v>
      </c>
      <c r="G89" s="82">
        <f t="shared" si="2"/>
        <v>862</v>
      </c>
      <c r="H89" s="167">
        <f t="shared" si="3"/>
        <v>6892</v>
      </c>
      <c r="I89" s="163">
        <f t="shared" si="4"/>
        <v>1724</v>
      </c>
      <c r="J89" s="167">
        <f t="shared" si="7"/>
        <v>6031</v>
      </c>
      <c r="K89" s="163">
        <f t="shared" si="8"/>
        <v>2585</v>
      </c>
    </row>
    <row r="90" spans="1:11" ht="18.75" customHeight="1">
      <c r="A90" s="89" t="s">
        <v>275</v>
      </c>
      <c r="B90" s="91" t="s">
        <v>546</v>
      </c>
      <c r="C90" s="80" t="s">
        <v>238</v>
      </c>
      <c r="D90" s="81">
        <f>1021+5</f>
        <v>1026</v>
      </c>
      <c r="E90" s="160">
        <f t="shared" si="0"/>
        <v>10537</v>
      </c>
      <c r="F90" s="170">
        <f t="shared" si="1"/>
        <v>9483</v>
      </c>
      <c r="G90" s="82">
        <f t="shared" si="2"/>
        <v>1054</v>
      </c>
      <c r="H90" s="167">
        <f t="shared" si="3"/>
        <v>8429</v>
      </c>
      <c r="I90" s="163">
        <f t="shared" si="4"/>
        <v>2108</v>
      </c>
      <c r="J90" s="167">
        <f t="shared" si="7"/>
        <v>7375</v>
      </c>
      <c r="K90" s="163">
        <f t="shared" si="8"/>
        <v>3162</v>
      </c>
    </row>
    <row r="91" spans="1:11" ht="18.75" customHeight="1">
      <c r="A91" s="89" t="s">
        <v>276</v>
      </c>
      <c r="B91" s="91" t="s">
        <v>546</v>
      </c>
      <c r="C91" s="80" t="s">
        <v>238</v>
      </c>
      <c r="D91" s="81">
        <f>987+5</f>
        <v>992</v>
      </c>
      <c r="E91" s="160">
        <f t="shared" si="0"/>
        <v>10187</v>
      </c>
      <c r="F91" s="170">
        <f t="shared" si="1"/>
        <v>9168</v>
      </c>
      <c r="G91" s="82">
        <f t="shared" si="2"/>
        <v>1019</v>
      </c>
      <c r="H91" s="167">
        <f t="shared" si="3"/>
        <v>8149</v>
      </c>
      <c r="I91" s="163">
        <f t="shared" si="4"/>
        <v>2038</v>
      </c>
      <c r="J91" s="167">
        <f t="shared" si="7"/>
        <v>7130</v>
      </c>
      <c r="K91" s="163">
        <f t="shared" si="8"/>
        <v>3057</v>
      </c>
    </row>
    <row r="92" spans="1:11" ht="18.75" customHeight="1">
      <c r="A92" s="89" t="s">
        <v>277</v>
      </c>
      <c r="B92" s="91" t="s">
        <v>546</v>
      </c>
      <c r="C92" s="80" t="s">
        <v>238</v>
      </c>
      <c r="D92" s="81">
        <f>950+5</f>
        <v>955</v>
      </c>
      <c r="E92" s="160">
        <f t="shared" si="0"/>
        <v>9807</v>
      </c>
      <c r="F92" s="170">
        <f t="shared" si="1"/>
        <v>8826</v>
      </c>
      <c r="G92" s="82">
        <f t="shared" si="2"/>
        <v>981</v>
      </c>
      <c r="H92" s="167">
        <f t="shared" si="3"/>
        <v>7845</v>
      </c>
      <c r="I92" s="163">
        <f t="shared" si="4"/>
        <v>1962</v>
      </c>
      <c r="J92" s="167">
        <f t="shared" si="7"/>
        <v>6864</v>
      </c>
      <c r="K92" s="163">
        <f t="shared" si="8"/>
        <v>2943</v>
      </c>
    </row>
    <row r="93" spans="1:11" ht="18.75" customHeight="1">
      <c r="A93" s="87" t="s">
        <v>275</v>
      </c>
      <c r="B93" s="91" t="s">
        <v>546</v>
      </c>
      <c r="C93" s="80" t="s">
        <v>239</v>
      </c>
      <c r="D93" s="81">
        <f>1144+6</f>
        <v>1150</v>
      </c>
      <c r="E93" s="160">
        <f t="shared" si="0"/>
        <v>11810</v>
      </c>
      <c r="F93" s="170">
        <f t="shared" si="1"/>
        <v>10629</v>
      </c>
      <c r="G93" s="82">
        <f t="shared" si="2"/>
        <v>1181</v>
      </c>
      <c r="H93" s="167">
        <f t="shared" si="3"/>
        <v>9448</v>
      </c>
      <c r="I93" s="163">
        <f t="shared" si="4"/>
        <v>2362</v>
      </c>
      <c r="J93" s="167">
        <f t="shared" si="7"/>
        <v>8267</v>
      </c>
      <c r="K93" s="163">
        <f t="shared" si="8"/>
        <v>3543</v>
      </c>
    </row>
    <row r="94" spans="1:11" ht="18.75" customHeight="1">
      <c r="A94" s="87" t="s">
        <v>276</v>
      </c>
      <c r="B94" s="91" t="s">
        <v>546</v>
      </c>
      <c r="C94" s="80" t="s">
        <v>239</v>
      </c>
      <c r="D94" s="81">
        <f>1106+5</f>
        <v>1111</v>
      </c>
      <c r="E94" s="160">
        <f t="shared" si="0"/>
        <v>11409</v>
      </c>
      <c r="F94" s="170">
        <f t="shared" si="1"/>
        <v>10268</v>
      </c>
      <c r="G94" s="82">
        <f t="shared" si="2"/>
        <v>1141</v>
      </c>
      <c r="H94" s="167">
        <f t="shared" si="3"/>
        <v>9127</v>
      </c>
      <c r="I94" s="163">
        <f t="shared" si="4"/>
        <v>2282</v>
      </c>
      <c r="J94" s="167">
        <f t="shared" si="7"/>
        <v>7986</v>
      </c>
      <c r="K94" s="163">
        <f t="shared" si="8"/>
        <v>3423</v>
      </c>
    </row>
    <row r="95" spans="1:11" ht="18.75" customHeight="1">
      <c r="A95" s="92" t="s">
        <v>277</v>
      </c>
      <c r="B95" s="91" t="s">
        <v>546</v>
      </c>
      <c r="C95" s="83" t="s">
        <v>239</v>
      </c>
      <c r="D95" s="84">
        <f>1065+5</f>
        <v>1070</v>
      </c>
      <c r="E95" s="161">
        <f t="shared" si="0"/>
        <v>10988</v>
      </c>
      <c r="F95" s="171">
        <f t="shared" si="1"/>
        <v>9889</v>
      </c>
      <c r="G95" s="85">
        <f t="shared" si="2"/>
        <v>1099</v>
      </c>
      <c r="H95" s="168">
        <f t="shared" si="3"/>
        <v>8790</v>
      </c>
      <c r="I95" s="164">
        <f t="shared" si="4"/>
        <v>2198</v>
      </c>
      <c r="J95" s="172">
        <f t="shared" si="7"/>
        <v>7691</v>
      </c>
      <c r="K95" s="173">
        <f t="shared" si="8"/>
        <v>3297</v>
      </c>
    </row>
    <row r="96" spans="1:11" ht="18.75" customHeight="1">
      <c r="A96" s="1"/>
      <c r="B96" s="1"/>
      <c r="C96" s="1"/>
      <c r="D96" s="3"/>
      <c r="E96" s="1"/>
      <c r="F96" s="1"/>
      <c r="G96" s="1"/>
      <c r="H96" s="1"/>
      <c r="I96" s="153"/>
      <c r="J96" s="262"/>
      <c r="K96" s="262"/>
    </row>
    <row r="97" spans="1:11" ht="18.75" customHeight="1">
      <c r="A97" s="1050" t="s">
        <v>240</v>
      </c>
      <c r="B97" s="1050"/>
      <c r="C97" s="1050"/>
      <c r="D97" s="1050"/>
      <c r="E97" s="1050"/>
      <c r="F97" s="1050"/>
      <c r="G97" s="1050"/>
      <c r="H97" s="144"/>
      <c r="I97" s="154"/>
      <c r="J97" s="154"/>
      <c r="K97" s="154"/>
    </row>
    <row r="98" spans="1:11" ht="28.5" customHeight="1">
      <c r="A98" s="1067" t="s">
        <v>241</v>
      </c>
      <c r="B98" s="1067"/>
      <c r="C98" s="1067"/>
      <c r="D98" s="151" t="s">
        <v>453</v>
      </c>
      <c r="E98" s="152" t="s">
        <v>450</v>
      </c>
      <c r="F98" s="152" t="s">
        <v>449</v>
      </c>
      <c r="G98" s="151" t="s">
        <v>454</v>
      </c>
      <c r="H98" s="150" t="s">
        <v>448</v>
      </c>
      <c r="I98" s="149" t="s">
        <v>455</v>
      </c>
      <c r="J98" s="150" t="s">
        <v>568</v>
      </c>
      <c r="K98" s="149" t="s">
        <v>567</v>
      </c>
    </row>
    <row r="99" spans="1:11" ht="51.75" customHeight="1">
      <c r="A99" s="1051" t="s">
        <v>5</v>
      </c>
      <c r="B99" s="1051"/>
      <c r="C99" s="1051"/>
      <c r="D99" s="59" t="s">
        <v>0</v>
      </c>
      <c r="E99" s="60" t="s">
        <v>6</v>
      </c>
      <c r="F99" s="156" t="s">
        <v>451</v>
      </c>
      <c r="G99" s="165" t="s">
        <v>447</v>
      </c>
      <c r="H99" s="156" t="s">
        <v>452</v>
      </c>
      <c r="I99" s="148" t="s">
        <v>446</v>
      </c>
      <c r="J99" s="261" t="s">
        <v>565</v>
      </c>
      <c r="K99" s="148" t="s">
        <v>566</v>
      </c>
    </row>
    <row r="100" spans="1:11" ht="18.75" customHeight="1">
      <c r="A100" s="1048" t="s">
        <v>242</v>
      </c>
      <c r="B100" s="1048"/>
      <c r="C100" s="1048"/>
      <c r="D100" s="16">
        <v>50</v>
      </c>
      <c r="E100" s="17">
        <f>ROUNDDOWN(D100*$G$2,0)</f>
        <v>513</v>
      </c>
      <c r="F100" s="16">
        <f>ROUNDDOWN(E100*0.9,0)</f>
        <v>461</v>
      </c>
      <c r="G100" s="17">
        <f>E100-F100</f>
        <v>52</v>
      </c>
      <c r="H100" s="168">
        <f aca="true" t="shared" si="9" ref="H100:H118">ROUNDDOWN(E100*0.8,0)</f>
        <v>410</v>
      </c>
      <c r="I100" s="164">
        <f aca="true" t="shared" si="10" ref="I100:I118">E100-H100</f>
        <v>103</v>
      </c>
      <c r="J100" s="168">
        <f>ROUNDDOWN(E100*0.7,0)</f>
        <v>359</v>
      </c>
      <c r="K100" s="164">
        <f>E100-J100</f>
        <v>154</v>
      </c>
    </row>
    <row r="101" spans="1:11" ht="18.75" customHeight="1">
      <c r="A101" s="1048" t="s">
        <v>243</v>
      </c>
      <c r="B101" s="1048"/>
      <c r="C101" s="1048"/>
      <c r="D101" s="16">
        <v>45</v>
      </c>
      <c r="E101" s="17">
        <f>ROUNDDOWN(D101*$G$2,0)</f>
        <v>462</v>
      </c>
      <c r="F101" s="16">
        <f>ROUNDDOWN(E101*0.9,0)</f>
        <v>415</v>
      </c>
      <c r="G101" s="17">
        <f>E101-F101</f>
        <v>47</v>
      </c>
      <c r="H101" s="168">
        <f t="shared" si="9"/>
        <v>369</v>
      </c>
      <c r="I101" s="164">
        <f t="shared" si="10"/>
        <v>93</v>
      </c>
      <c r="J101" s="263">
        <f aca="true" t="shared" si="11" ref="J101:J118">ROUNDDOWN(E101*0.7,0)</f>
        <v>323</v>
      </c>
      <c r="K101" s="264">
        <f aca="true" t="shared" si="12" ref="K101:K118">E101-J101</f>
        <v>139</v>
      </c>
    </row>
    <row r="102" spans="1:11" ht="18.75" customHeight="1">
      <c r="A102" s="1046" t="s">
        <v>291</v>
      </c>
      <c r="B102" s="1046"/>
      <c r="C102" s="1046"/>
      <c r="D102" s="14">
        <v>46</v>
      </c>
      <c r="E102" s="62">
        <f aca="true" t="shared" si="13" ref="E102:E117">ROUNDDOWN(D102*$G$2,0)</f>
        <v>472</v>
      </c>
      <c r="F102" s="14">
        <f aca="true" t="shared" si="14" ref="F102:F117">ROUNDDOWN(E102*0.9,0)</f>
        <v>424</v>
      </c>
      <c r="G102" s="62">
        <f aca="true" t="shared" si="15" ref="G102:G117">E102-F102</f>
        <v>48</v>
      </c>
      <c r="H102" s="172">
        <f t="shared" si="9"/>
        <v>377</v>
      </c>
      <c r="I102" s="173">
        <f t="shared" si="10"/>
        <v>95</v>
      </c>
      <c r="J102" s="166">
        <f t="shared" si="11"/>
        <v>330</v>
      </c>
      <c r="K102" s="162">
        <f t="shared" si="12"/>
        <v>142</v>
      </c>
    </row>
    <row r="103" spans="1:11" ht="18.75" customHeight="1">
      <c r="A103" s="1047" t="s">
        <v>293</v>
      </c>
      <c r="B103" s="1047"/>
      <c r="C103" s="1047"/>
      <c r="D103" s="15">
        <v>56</v>
      </c>
      <c r="E103" s="63">
        <f t="shared" si="13"/>
        <v>575</v>
      </c>
      <c r="F103" s="15">
        <f t="shared" si="14"/>
        <v>517</v>
      </c>
      <c r="G103" s="63">
        <f t="shared" si="15"/>
        <v>58</v>
      </c>
      <c r="H103" s="168">
        <f t="shared" si="9"/>
        <v>460</v>
      </c>
      <c r="I103" s="164">
        <f t="shared" si="10"/>
        <v>115</v>
      </c>
      <c r="J103" s="168">
        <f t="shared" si="11"/>
        <v>402</v>
      </c>
      <c r="K103" s="164">
        <f t="shared" si="12"/>
        <v>173</v>
      </c>
    </row>
    <row r="104" spans="1:11" ht="18.75" customHeight="1">
      <c r="A104" s="1047" t="s">
        <v>551</v>
      </c>
      <c r="B104" s="1047"/>
      <c r="C104" s="1047"/>
      <c r="D104" s="239">
        <v>200</v>
      </c>
      <c r="E104" s="240">
        <f t="shared" si="13"/>
        <v>2054</v>
      </c>
      <c r="F104" s="239">
        <f t="shared" si="14"/>
        <v>1848</v>
      </c>
      <c r="G104" s="240">
        <f t="shared" si="15"/>
        <v>206</v>
      </c>
      <c r="H104" s="168">
        <f t="shared" si="9"/>
        <v>1643</v>
      </c>
      <c r="I104" s="164">
        <f t="shared" si="10"/>
        <v>411</v>
      </c>
      <c r="J104" s="263">
        <f t="shared" si="11"/>
        <v>1437</v>
      </c>
      <c r="K104" s="264">
        <f t="shared" si="12"/>
        <v>617</v>
      </c>
    </row>
    <row r="105" spans="1:11" ht="18.75" customHeight="1">
      <c r="A105" s="1047" t="s">
        <v>552</v>
      </c>
      <c r="B105" s="1047"/>
      <c r="C105" s="1047"/>
      <c r="D105" s="239">
        <v>100</v>
      </c>
      <c r="E105" s="240">
        <f t="shared" si="13"/>
        <v>1027</v>
      </c>
      <c r="F105" s="239">
        <f t="shared" si="14"/>
        <v>924</v>
      </c>
      <c r="G105" s="240">
        <f t="shared" si="15"/>
        <v>103</v>
      </c>
      <c r="H105" s="168">
        <f t="shared" si="9"/>
        <v>821</v>
      </c>
      <c r="I105" s="164">
        <f t="shared" si="10"/>
        <v>206</v>
      </c>
      <c r="J105" s="263">
        <f t="shared" si="11"/>
        <v>718</v>
      </c>
      <c r="K105" s="264">
        <f t="shared" si="12"/>
        <v>309</v>
      </c>
    </row>
    <row r="106" spans="1:11" ht="18.75" customHeight="1">
      <c r="A106" s="1047" t="s">
        <v>555</v>
      </c>
      <c r="B106" s="1047"/>
      <c r="C106" s="1047"/>
      <c r="D106" s="239">
        <v>3</v>
      </c>
      <c r="E106" s="240">
        <f t="shared" si="13"/>
        <v>30</v>
      </c>
      <c r="F106" s="239">
        <f t="shared" si="14"/>
        <v>27</v>
      </c>
      <c r="G106" s="240">
        <f t="shared" si="15"/>
        <v>3</v>
      </c>
      <c r="H106" s="168">
        <f t="shared" si="9"/>
        <v>24</v>
      </c>
      <c r="I106" s="164">
        <f t="shared" si="10"/>
        <v>6</v>
      </c>
      <c r="J106" s="263">
        <f t="shared" si="11"/>
        <v>21</v>
      </c>
      <c r="K106" s="264">
        <f t="shared" si="12"/>
        <v>9</v>
      </c>
    </row>
    <row r="107" spans="1:11" ht="18.75" customHeight="1">
      <c r="A107" s="1047" t="s">
        <v>556</v>
      </c>
      <c r="B107" s="1047"/>
      <c r="C107" s="1047"/>
      <c r="D107" s="239">
        <v>6</v>
      </c>
      <c r="E107" s="240">
        <f t="shared" si="13"/>
        <v>61</v>
      </c>
      <c r="F107" s="239">
        <f t="shared" si="14"/>
        <v>54</v>
      </c>
      <c r="G107" s="240">
        <f t="shared" si="15"/>
        <v>7</v>
      </c>
      <c r="H107" s="168">
        <f t="shared" si="9"/>
        <v>48</v>
      </c>
      <c r="I107" s="164">
        <f t="shared" si="10"/>
        <v>13</v>
      </c>
      <c r="J107" s="263">
        <f t="shared" si="11"/>
        <v>42</v>
      </c>
      <c r="K107" s="264">
        <f t="shared" si="12"/>
        <v>19</v>
      </c>
    </row>
    <row r="108" spans="1:11" ht="18.75" customHeight="1">
      <c r="A108" s="1048" t="s">
        <v>244</v>
      </c>
      <c r="B108" s="1048"/>
      <c r="C108" s="1048"/>
      <c r="D108" s="16">
        <v>60</v>
      </c>
      <c r="E108" s="17">
        <f>ROUNDDOWN(D108*$G$2,0)</f>
        <v>616</v>
      </c>
      <c r="F108" s="16">
        <f>ROUNDDOWN(E108*0.9,0)</f>
        <v>554</v>
      </c>
      <c r="G108" s="17">
        <f>E108-F108</f>
        <v>62</v>
      </c>
      <c r="H108" s="168">
        <f t="shared" si="9"/>
        <v>492</v>
      </c>
      <c r="I108" s="164">
        <f t="shared" si="10"/>
        <v>124</v>
      </c>
      <c r="J108" s="263">
        <f t="shared" si="11"/>
        <v>431</v>
      </c>
      <c r="K108" s="264">
        <f t="shared" si="12"/>
        <v>185</v>
      </c>
    </row>
    <row r="109" spans="1:11" ht="18.75" customHeight="1">
      <c r="A109" s="1048" t="s">
        <v>296</v>
      </c>
      <c r="B109" s="1048"/>
      <c r="C109" s="1048"/>
      <c r="D109" s="16">
        <v>60</v>
      </c>
      <c r="E109" s="17">
        <f>ROUNDDOWN(D109*$G$2,0)</f>
        <v>616</v>
      </c>
      <c r="F109" s="16">
        <f>ROUNDDOWN(E109*0.9,0)</f>
        <v>554</v>
      </c>
      <c r="G109" s="17">
        <f>E109-F109</f>
        <v>62</v>
      </c>
      <c r="H109" s="168">
        <f t="shared" si="9"/>
        <v>492</v>
      </c>
      <c r="I109" s="164">
        <f t="shared" si="10"/>
        <v>124</v>
      </c>
      <c r="J109" s="263">
        <f t="shared" si="11"/>
        <v>431</v>
      </c>
      <c r="K109" s="264">
        <f t="shared" si="12"/>
        <v>185</v>
      </c>
    </row>
    <row r="110" spans="1:11" ht="18.75" customHeight="1">
      <c r="A110" s="1048" t="s">
        <v>246</v>
      </c>
      <c r="B110" s="1048"/>
      <c r="C110" s="1048"/>
      <c r="D110" s="16">
        <v>150</v>
      </c>
      <c r="E110" s="17">
        <f t="shared" si="13"/>
        <v>1540</v>
      </c>
      <c r="F110" s="16">
        <f t="shared" si="14"/>
        <v>1386</v>
      </c>
      <c r="G110" s="17">
        <f t="shared" si="15"/>
        <v>154</v>
      </c>
      <c r="H110" s="168">
        <f t="shared" si="9"/>
        <v>1232</v>
      </c>
      <c r="I110" s="164">
        <f t="shared" si="10"/>
        <v>308</v>
      </c>
      <c r="J110" s="263">
        <f t="shared" si="11"/>
        <v>1078</v>
      </c>
      <c r="K110" s="264">
        <f t="shared" si="12"/>
        <v>462</v>
      </c>
    </row>
    <row r="111" spans="1:11" ht="18.75" customHeight="1">
      <c r="A111" s="1048" t="s">
        <v>557</v>
      </c>
      <c r="B111" s="1048"/>
      <c r="C111" s="1048"/>
      <c r="D111" s="16">
        <v>5</v>
      </c>
      <c r="E111" s="17">
        <f t="shared" si="13"/>
        <v>51</v>
      </c>
      <c r="F111" s="16">
        <f t="shared" si="14"/>
        <v>45</v>
      </c>
      <c r="G111" s="17">
        <f t="shared" si="15"/>
        <v>6</v>
      </c>
      <c r="H111" s="168">
        <f t="shared" si="9"/>
        <v>40</v>
      </c>
      <c r="I111" s="164">
        <f t="shared" si="10"/>
        <v>11</v>
      </c>
      <c r="J111" s="263">
        <f t="shared" si="11"/>
        <v>35</v>
      </c>
      <c r="K111" s="264">
        <f t="shared" si="12"/>
        <v>16</v>
      </c>
    </row>
    <row r="112" spans="1:11" ht="18.75" customHeight="1">
      <c r="A112" s="1048" t="s">
        <v>299</v>
      </c>
      <c r="B112" s="1048"/>
      <c r="C112" s="1048"/>
      <c r="D112" s="16">
        <v>150</v>
      </c>
      <c r="E112" s="17">
        <f t="shared" si="13"/>
        <v>1540</v>
      </c>
      <c r="F112" s="16">
        <f t="shared" si="14"/>
        <v>1386</v>
      </c>
      <c r="G112" s="17">
        <f t="shared" si="15"/>
        <v>154</v>
      </c>
      <c r="H112" s="168">
        <f t="shared" si="9"/>
        <v>1232</v>
      </c>
      <c r="I112" s="164">
        <f t="shared" si="10"/>
        <v>308</v>
      </c>
      <c r="J112" s="263">
        <f t="shared" si="11"/>
        <v>1078</v>
      </c>
      <c r="K112" s="264">
        <f t="shared" si="12"/>
        <v>462</v>
      </c>
    </row>
    <row r="113" spans="1:11" ht="18.75" customHeight="1">
      <c r="A113" s="1048" t="s">
        <v>248</v>
      </c>
      <c r="B113" s="1048"/>
      <c r="C113" s="1048"/>
      <c r="D113" s="16">
        <v>-94</v>
      </c>
      <c r="E113" s="17">
        <f t="shared" si="13"/>
        <v>-965</v>
      </c>
      <c r="F113" s="16">
        <f t="shared" si="14"/>
        <v>-868</v>
      </c>
      <c r="G113" s="17">
        <f t="shared" si="15"/>
        <v>-97</v>
      </c>
      <c r="H113" s="168">
        <f t="shared" si="9"/>
        <v>-772</v>
      </c>
      <c r="I113" s="164">
        <f t="shared" si="10"/>
        <v>-193</v>
      </c>
      <c r="J113" s="263">
        <f t="shared" si="11"/>
        <v>-675</v>
      </c>
      <c r="K113" s="264">
        <f t="shared" si="12"/>
        <v>-290</v>
      </c>
    </row>
    <row r="114" spans="1:11" ht="18.75" customHeight="1">
      <c r="A114" s="1048" t="s">
        <v>249</v>
      </c>
      <c r="B114" s="1048"/>
      <c r="C114" s="1048"/>
      <c r="D114" s="16">
        <v>-47</v>
      </c>
      <c r="E114" s="17">
        <f>ROUNDDOWN(D114*$G$2,0)</f>
        <v>-482</v>
      </c>
      <c r="F114" s="16">
        <f>ROUNDDOWN(E114*0.9,0)</f>
        <v>-433</v>
      </c>
      <c r="G114" s="17">
        <f>E114-F114</f>
        <v>-49</v>
      </c>
      <c r="H114" s="168">
        <f t="shared" si="9"/>
        <v>-385</v>
      </c>
      <c r="I114" s="164">
        <f t="shared" si="10"/>
        <v>-97</v>
      </c>
      <c r="J114" s="263">
        <f t="shared" si="11"/>
        <v>-337</v>
      </c>
      <c r="K114" s="264">
        <f t="shared" si="12"/>
        <v>-145</v>
      </c>
    </row>
    <row r="115" spans="1:11" ht="18.75" customHeight="1">
      <c r="A115" s="1071" t="s">
        <v>301</v>
      </c>
      <c r="B115" s="1072"/>
      <c r="C115" s="1073"/>
      <c r="D115" s="64">
        <v>18</v>
      </c>
      <c r="E115" s="65">
        <f t="shared" si="13"/>
        <v>184</v>
      </c>
      <c r="F115" s="64">
        <f t="shared" si="14"/>
        <v>165</v>
      </c>
      <c r="G115" s="65">
        <f t="shared" si="15"/>
        <v>19</v>
      </c>
      <c r="H115" s="166">
        <f t="shared" si="9"/>
        <v>147</v>
      </c>
      <c r="I115" s="162">
        <f t="shared" si="10"/>
        <v>37</v>
      </c>
      <c r="J115" s="166">
        <f t="shared" si="11"/>
        <v>128</v>
      </c>
      <c r="K115" s="162">
        <f t="shared" si="12"/>
        <v>56</v>
      </c>
    </row>
    <row r="116" spans="1:11" ht="15.75" customHeight="1">
      <c r="A116" s="1055" t="s">
        <v>250</v>
      </c>
      <c r="B116" s="1056"/>
      <c r="C116" s="1057"/>
      <c r="D116" s="66">
        <v>12</v>
      </c>
      <c r="E116" s="67">
        <f>ROUNDDOWN(D116*$G$2,0)</f>
        <v>123</v>
      </c>
      <c r="F116" s="66">
        <f>ROUNDDOWN(E116*0.9,0)</f>
        <v>110</v>
      </c>
      <c r="G116" s="67">
        <f>E116-F116</f>
        <v>13</v>
      </c>
      <c r="H116" s="167">
        <f t="shared" si="9"/>
        <v>98</v>
      </c>
      <c r="I116" s="163">
        <f t="shared" si="10"/>
        <v>25</v>
      </c>
      <c r="J116" s="167">
        <f t="shared" si="11"/>
        <v>86</v>
      </c>
      <c r="K116" s="163">
        <f t="shared" si="12"/>
        <v>37</v>
      </c>
    </row>
    <row r="117" spans="1:12" ht="23.25" customHeight="1">
      <c r="A117" s="1055" t="s">
        <v>251</v>
      </c>
      <c r="B117" s="1056"/>
      <c r="C117" s="1057"/>
      <c r="D117" s="66">
        <v>6</v>
      </c>
      <c r="E117" s="67">
        <f t="shared" si="13"/>
        <v>61</v>
      </c>
      <c r="F117" s="66">
        <f t="shared" si="14"/>
        <v>54</v>
      </c>
      <c r="G117" s="67">
        <f t="shared" si="15"/>
        <v>7</v>
      </c>
      <c r="H117" s="167">
        <f t="shared" si="9"/>
        <v>48</v>
      </c>
      <c r="I117" s="163">
        <f t="shared" si="10"/>
        <v>13</v>
      </c>
      <c r="J117" s="167">
        <f t="shared" si="11"/>
        <v>42</v>
      </c>
      <c r="K117" s="163">
        <f t="shared" si="12"/>
        <v>19</v>
      </c>
      <c r="L117" s="11"/>
    </row>
    <row r="118" spans="1:11" ht="30.75" customHeight="1">
      <c r="A118" s="1058" t="s">
        <v>252</v>
      </c>
      <c r="B118" s="1059"/>
      <c r="C118" s="1060"/>
      <c r="D118" s="68">
        <v>6</v>
      </c>
      <c r="E118" s="69">
        <f>ROUNDDOWN(D118*$G$2,0)</f>
        <v>61</v>
      </c>
      <c r="F118" s="68">
        <f>ROUNDDOWN(E118*0.9,0)</f>
        <v>54</v>
      </c>
      <c r="G118" s="69">
        <f>E118-F118</f>
        <v>7</v>
      </c>
      <c r="H118" s="168">
        <f t="shared" si="9"/>
        <v>48</v>
      </c>
      <c r="I118" s="164">
        <f t="shared" si="10"/>
        <v>13</v>
      </c>
      <c r="J118" s="172">
        <f t="shared" si="11"/>
        <v>42</v>
      </c>
      <c r="K118" s="173">
        <f t="shared" si="12"/>
        <v>19</v>
      </c>
    </row>
    <row r="119" spans="1:11" ht="45" customHeight="1">
      <c r="A119" s="4"/>
      <c r="B119" s="4"/>
      <c r="C119" s="1"/>
      <c r="D119" s="1"/>
      <c r="E119" s="1"/>
      <c r="F119" s="1"/>
      <c r="G119" s="1"/>
      <c r="H119" s="1"/>
      <c r="I119" s="153"/>
      <c r="J119" s="262"/>
      <c r="K119" s="262"/>
    </row>
    <row r="120" spans="1:11" ht="18" customHeight="1">
      <c r="A120" s="5" t="s">
        <v>253</v>
      </c>
      <c r="B120" s="4"/>
      <c r="C120" s="1"/>
      <c r="D120" s="1"/>
      <c r="E120" s="1"/>
      <c r="F120" s="1"/>
      <c r="G120" s="1"/>
      <c r="H120" s="1"/>
      <c r="I120" s="153"/>
      <c r="J120" s="153"/>
      <c r="K120" s="153"/>
    </row>
    <row r="121" spans="1:11" ht="18" customHeight="1">
      <c r="A121" s="1051" t="s">
        <v>254</v>
      </c>
      <c r="B121" s="1051"/>
      <c r="C121" s="1051"/>
      <c r="D121" s="1051"/>
      <c r="E121" s="1088" t="s">
        <v>16</v>
      </c>
      <c r="F121" s="1089"/>
      <c r="G121" s="1089"/>
      <c r="H121" s="1089"/>
      <c r="I121" s="1090"/>
      <c r="J121" s="258"/>
      <c r="K121" s="258"/>
    </row>
    <row r="122" spans="1:11" ht="18" customHeight="1">
      <c r="A122" s="1064" t="s">
        <v>255</v>
      </c>
      <c r="B122" s="1064"/>
      <c r="C122" s="1064"/>
      <c r="D122" s="1064"/>
      <c r="E122" s="1091" t="s">
        <v>256</v>
      </c>
      <c r="F122" s="1092"/>
      <c r="G122" s="1092"/>
      <c r="H122" s="1092"/>
      <c r="I122" s="1093"/>
      <c r="J122" s="259"/>
      <c r="K122" s="259"/>
    </row>
    <row r="123" spans="1:11" ht="18" customHeight="1">
      <c r="A123" s="1074" t="s">
        <v>12</v>
      </c>
      <c r="B123" s="1074"/>
      <c r="C123" s="1074"/>
      <c r="D123" s="1074"/>
      <c r="E123" s="1075" t="s">
        <v>528</v>
      </c>
      <c r="F123" s="1076"/>
      <c r="G123" s="1076"/>
      <c r="H123" s="1076"/>
      <c r="I123" s="1077"/>
      <c r="J123" s="259"/>
      <c r="K123" s="259"/>
    </row>
    <row r="124" spans="1:11" ht="18" customHeight="1">
      <c r="A124" s="1065" t="s">
        <v>13</v>
      </c>
      <c r="B124" s="1065"/>
      <c r="C124" s="1065"/>
      <c r="D124" s="1065"/>
      <c r="E124" s="1068" t="s">
        <v>529</v>
      </c>
      <c r="F124" s="1069"/>
      <c r="G124" s="1069"/>
      <c r="H124" s="1069"/>
      <c r="I124" s="1070"/>
      <c r="J124" s="259"/>
      <c r="K124" s="259"/>
    </row>
    <row r="125" spans="1:11" ht="18" customHeight="1">
      <c r="A125" s="1061" t="s">
        <v>14</v>
      </c>
      <c r="B125" s="1061"/>
      <c r="C125" s="1061"/>
      <c r="D125" s="1061"/>
      <c r="E125" s="1068" t="s">
        <v>530</v>
      </c>
      <c r="F125" s="1069"/>
      <c r="G125" s="1069"/>
      <c r="H125" s="1069"/>
      <c r="I125" s="1070"/>
      <c r="J125" s="259"/>
      <c r="K125" s="259"/>
    </row>
    <row r="126" spans="1:11" ht="18" customHeight="1">
      <c r="A126" s="1061" t="s">
        <v>15</v>
      </c>
      <c r="B126" s="1061"/>
      <c r="C126" s="1061"/>
      <c r="D126" s="1061"/>
      <c r="E126" s="1068" t="s">
        <v>531</v>
      </c>
      <c r="F126" s="1069"/>
      <c r="G126" s="1069"/>
      <c r="H126" s="1069"/>
      <c r="I126" s="1070"/>
      <c r="J126" s="259"/>
      <c r="K126" s="259"/>
    </row>
    <row r="127" spans="1:11" ht="18" customHeight="1">
      <c r="A127" s="1062" t="s">
        <v>527</v>
      </c>
      <c r="B127" s="1062"/>
      <c r="C127" s="1062"/>
      <c r="D127" s="1062"/>
      <c r="E127" s="1085" t="s">
        <v>532</v>
      </c>
      <c r="F127" s="1086"/>
      <c r="G127" s="1086"/>
      <c r="H127" s="1086"/>
      <c r="I127" s="1087"/>
      <c r="J127" s="259"/>
      <c r="K127" s="259"/>
    </row>
    <row r="128" spans="1:11" ht="18" customHeight="1">
      <c r="A128" s="1074" t="s">
        <v>571</v>
      </c>
      <c r="B128" s="1074"/>
      <c r="C128" s="1074"/>
      <c r="D128" s="1074"/>
      <c r="E128" s="1079" t="s">
        <v>573</v>
      </c>
      <c r="F128" s="1080"/>
      <c r="G128" s="1080"/>
      <c r="H128" s="1080"/>
      <c r="I128" s="1081"/>
      <c r="J128" s="259"/>
      <c r="K128" s="259"/>
    </row>
    <row r="129" spans="1:11" ht="18" customHeight="1">
      <c r="A129" s="1078" t="s">
        <v>572</v>
      </c>
      <c r="B129" s="1078"/>
      <c r="C129" s="1078"/>
      <c r="D129" s="1078"/>
      <c r="E129" s="1082" t="s">
        <v>574</v>
      </c>
      <c r="F129" s="1083"/>
      <c r="G129" s="1083"/>
      <c r="H129" s="1083"/>
      <c r="I129" s="1084"/>
      <c r="J129" s="259"/>
      <c r="K129" s="259"/>
    </row>
    <row r="130" spans="1:11" ht="18" customHeight="1">
      <c r="A130" s="1063" t="s">
        <v>11</v>
      </c>
      <c r="B130" s="1063"/>
      <c r="C130" s="1063"/>
      <c r="D130" s="1063"/>
      <c r="E130" s="1063"/>
      <c r="F130" s="1063"/>
      <c r="G130" s="1063"/>
      <c r="H130" s="1063"/>
      <c r="I130" s="1063"/>
      <c r="J130" s="260"/>
      <c r="K130" s="260"/>
    </row>
    <row r="131" spans="1:11" ht="18" customHeight="1" hidden="1">
      <c r="A131" s="70" t="s">
        <v>257</v>
      </c>
      <c r="B131" s="71"/>
      <c r="C131" s="71"/>
      <c r="D131" s="71"/>
      <c r="E131" s="71"/>
      <c r="F131" s="71"/>
      <c r="G131" s="71"/>
      <c r="H131" s="71"/>
      <c r="I131" s="153"/>
      <c r="J131" s="153"/>
      <c r="K131" s="153"/>
    </row>
    <row r="132" spans="1:11" ht="24" hidden="1">
      <c r="A132" s="5"/>
      <c r="B132" s="71"/>
      <c r="C132" s="5"/>
      <c r="D132" s="151" t="s">
        <v>453</v>
      </c>
      <c r="E132" s="152" t="s">
        <v>450</v>
      </c>
      <c r="F132" s="152" t="s">
        <v>449</v>
      </c>
      <c r="G132" s="151" t="s">
        <v>454</v>
      </c>
      <c r="H132" s="150" t="s">
        <v>448</v>
      </c>
      <c r="I132" s="149" t="s">
        <v>455</v>
      </c>
      <c r="J132" s="150" t="s">
        <v>568</v>
      </c>
      <c r="K132" s="149" t="s">
        <v>567</v>
      </c>
    </row>
    <row r="133" spans="1:11" ht="42.75" hidden="1">
      <c r="A133" s="1054" t="s">
        <v>2</v>
      </c>
      <c r="B133" s="1054"/>
      <c r="C133" s="1054"/>
      <c r="D133" s="59" t="s">
        <v>0</v>
      </c>
      <c r="E133" s="60" t="s">
        <v>6</v>
      </c>
      <c r="F133" s="156" t="s">
        <v>451</v>
      </c>
      <c r="G133" s="165" t="s">
        <v>447</v>
      </c>
      <c r="H133" s="156" t="s">
        <v>452</v>
      </c>
      <c r="I133" s="148" t="s">
        <v>446</v>
      </c>
      <c r="J133" s="261" t="s">
        <v>565</v>
      </c>
      <c r="K133" s="148" t="s">
        <v>566</v>
      </c>
    </row>
    <row r="134" spans="1:11" ht="18" customHeight="1" hidden="1">
      <c r="A134" s="1053" t="s">
        <v>258</v>
      </c>
      <c r="B134" s="1053"/>
      <c r="C134" s="1053"/>
      <c r="D134" s="19">
        <v>1647</v>
      </c>
      <c r="E134" s="17">
        <f>ROUNDDOWN(D134*$G$2,0)</f>
        <v>16914</v>
      </c>
      <c r="F134" s="16">
        <f>ROUNDDOWN(E134*0.9,0)</f>
        <v>15222</v>
      </c>
      <c r="G134" s="17">
        <f>E134-F134</f>
        <v>1692</v>
      </c>
      <c r="H134" s="168">
        <f>ROUNDDOWN(E134*0.8,0)</f>
        <v>13531</v>
      </c>
      <c r="I134" s="164">
        <f>E134-H134</f>
        <v>3383</v>
      </c>
      <c r="J134" s="263">
        <f>ROUNDDOWN(E134*0.7,0)</f>
        <v>11839</v>
      </c>
      <c r="K134" s="264">
        <f>E134-J134</f>
        <v>5075</v>
      </c>
    </row>
    <row r="135" spans="1:11" ht="18" customHeight="1" hidden="1">
      <c r="A135" s="1053" t="s">
        <v>259</v>
      </c>
      <c r="B135" s="1053"/>
      <c r="C135" s="1053"/>
      <c r="D135" s="19">
        <v>3377</v>
      </c>
      <c r="E135" s="17">
        <f>ROUNDDOWN(D135*$G$2,0)</f>
        <v>34681</v>
      </c>
      <c r="F135" s="16">
        <f>ROUNDDOWN(E135*0.9,0)</f>
        <v>31212</v>
      </c>
      <c r="G135" s="17">
        <f>E135-F135</f>
        <v>3469</v>
      </c>
      <c r="H135" s="168">
        <f>ROUNDDOWN(E135*0.8,0)</f>
        <v>27744</v>
      </c>
      <c r="I135" s="164">
        <f>E135-H135</f>
        <v>6937</v>
      </c>
      <c r="J135" s="263">
        <f>ROUNDDOWN(E135*0.7,0)</f>
        <v>24276</v>
      </c>
      <c r="K135" s="264">
        <f>E135-J135</f>
        <v>10405</v>
      </c>
    </row>
    <row r="136" spans="1:11" ht="36.75" customHeight="1" hidden="1">
      <c r="A136" s="73" t="s">
        <v>260</v>
      </c>
      <c r="B136" s="74"/>
      <c r="C136" s="5"/>
      <c r="D136" s="6"/>
      <c r="E136" s="7"/>
      <c r="F136" s="7"/>
      <c r="G136" s="6"/>
      <c r="H136" s="6"/>
      <c r="I136" s="155"/>
      <c r="J136" s="265"/>
      <c r="K136" s="265"/>
    </row>
    <row r="137" spans="1:11" ht="42.75" hidden="1">
      <c r="A137" s="1054" t="s">
        <v>2</v>
      </c>
      <c r="B137" s="1054"/>
      <c r="C137" s="1054"/>
      <c r="D137" s="59" t="s">
        <v>0</v>
      </c>
      <c r="E137" s="60" t="s">
        <v>6</v>
      </c>
      <c r="F137" s="156" t="s">
        <v>451</v>
      </c>
      <c r="G137" s="165" t="s">
        <v>447</v>
      </c>
      <c r="H137" s="156" t="s">
        <v>452</v>
      </c>
      <c r="I137" s="148" t="s">
        <v>446</v>
      </c>
      <c r="J137" s="261" t="s">
        <v>565</v>
      </c>
      <c r="K137" s="148" t="s">
        <v>566</v>
      </c>
    </row>
    <row r="138" spans="1:12" ht="45" customHeight="1" hidden="1">
      <c r="A138" s="1053" t="s">
        <v>258</v>
      </c>
      <c r="B138" s="1053"/>
      <c r="C138" s="1053"/>
      <c r="D138" s="19">
        <f>ROUND(D134/30.4,0)</f>
        <v>54</v>
      </c>
      <c r="E138" s="17">
        <f>ROUNDDOWN(D138*$G$2,0)</f>
        <v>554</v>
      </c>
      <c r="F138" s="16">
        <f>ROUNDDOWN(E138*0.9,0)</f>
        <v>498</v>
      </c>
      <c r="G138" s="17">
        <f>E138-F138</f>
        <v>56</v>
      </c>
      <c r="H138" s="17">
        <f>ROUNDDOWN(E138*0.8,0)</f>
        <v>443</v>
      </c>
      <c r="I138" s="266">
        <f>E138-H138</f>
        <v>111</v>
      </c>
      <c r="J138" s="17">
        <f>ROUNDDOWN(E138*0.7,0)</f>
        <v>387</v>
      </c>
      <c r="K138" s="267">
        <f>E138-J138</f>
        <v>167</v>
      </c>
      <c r="L138" s="11"/>
    </row>
    <row r="139" spans="1:12" ht="21.75" customHeight="1" hidden="1">
      <c r="A139" s="1053" t="s">
        <v>259</v>
      </c>
      <c r="B139" s="1053"/>
      <c r="C139" s="1053"/>
      <c r="D139" s="19">
        <f>ROUND(D135/30.4,0)</f>
        <v>111</v>
      </c>
      <c r="E139" s="17">
        <f>ROUNDDOWN(D139*$G$2,0)</f>
        <v>1139</v>
      </c>
      <c r="F139" s="16">
        <f>ROUNDDOWN(E139*0.9,0)</f>
        <v>1025</v>
      </c>
      <c r="G139" s="17">
        <f>E139-F139</f>
        <v>114</v>
      </c>
      <c r="H139" s="63">
        <f>ROUNDDOWN(E139*0.8,0)</f>
        <v>911</v>
      </c>
      <c r="I139" s="266">
        <f>E139-H139</f>
        <v>228</v>
      </c>
      <c r="J139" s="17">
        <f>ROUNDDOWN(E139*0.7,0)</f>
        <v>797</v>
      </c>
      <c r="K139" s="267">
        <f>E139-J139</f>
        <v>342</v>
      </c>
      <c r="L139" s="11"/>
    </row>
    <row r="140" spans="1:12" ht="21.75" customHeight="1" hidden="1">
      <c r="A140" s="1050" t="s">
        <v>261</v>
      </c>
      <c r="B140" s="1050"/>
      <c r="C140" s="1050"/>
      <c r="D140" s="1050"/>
      <c r="E140" s="1050"/>
      <c r="F140" s="1050"/>
      <c r="G140" s="1050"/>
      <c r="H140" s="144"/>
      <c r="I140" s="154"/>
      <c r="J140" s="154"/>
      <c r="K140" s="154"/>
      <c r="L140" s="11"/>
    </row>
    <row r="141" spans="1:12" ht="24" hidden="1">
      <c r="A141" s="1052" t="s">
        <v>262</v>
      </c>
      <c r="B141" s="1052"/>
      <c r="C141" s="1052"/>
      <c r="D141" s="151" t="s">
        <v>453</v>
      </c>
      <c r="E141" s="152" t="s">
        <v>450</v>
      </c>
      <c r="F141" s="152" t="s">
        <v>449</v>
      </c>
      <c r="G141" s="151" t="s">
        <v>454</v>
      </c>
      <c r="H141" s="150" t="s">
        <v>448</v>
      </c>
      <c r="I141" s="149" t="s">
        <v>455</v>
      </c>
      <c r="J141" s="150" t="s">
        <v>568</v>
      </c>
      <c r="K141" s="149" t="s">
        <v>567</v>
      </c>
      <c r="L141" s="11"/>
    </row>
    <row r="142" spans="1:12" ht="42.75" hidden="1">
      <c r="A142" s="1051" t="s">
        <v>5</v>
      </c>
      <c r="B142" s="1051"/>
      <c r="C142" s="1051"/>
      <c r="D142" s="59" t="s">
        <v>0</v>
      </c>
      <c r="E142" s="60" t="s">
        <v>6</v>
      </c>
      <c r="F142" s="156" t="s">
        <v>451</v>
      </c>
      <c r="G142" s="165" t="s">
        <v>447</v>
      </c>
      <c r="H142" s="156" t="s">
        <v>452</v>
      </c>
      <c r="I142" s="148" t="s">
        <v>446</v>
      </c>
      <c r="J142" s="261" t="s">
        <v>565</v>
      </c>
      <c r="K142" s="148" t="s">
        <v>566</v>
      </c>
      <c r="L142" s="11"/>
    </row>
    <row r="143" spans="1:12" ht="21.75" customHeight="1" hidden="1">
      <c r="A143" s="1048" t="s">
        <v>263</v>
      </c>
      <c r="B143" s="1048"/>
      <c r="C143" s="1048"/>
      <c r="D143" s="16">
        <v>100</v>
      </c>
      <c r="E143" s="17">
        <f>ROUNDDOWN(D143*$G$2,0)</f>
        <v>1027</v>
      </c>
      <c r="F143" s="16">
        <f>ROUNDDOWN(E143*0.9,0)</f>
        <v>924</v>
      </c>
      <c r="G143" s="17">
        <f>E143-F143</f>
        <v>103</v>
      </c>
      <c r="H143" s="17">
        <f>ROUNDDOWN(E143*0.8,0)</f>
        <v>821</v>
      </c>
      <c r="I143" s="266">
        <f>E143-H143</f>
        <v>206</v>
      </c>
      <c r="J143" s="17">
        <f>ROUNDDOWN(E143*0.7,0)</f>
        <v>718</v>
      </c>
      <c r="K143" s="267">
        <f>E143-J143</f>
        <v>309</v>
      </c>
      <c r="L143" s="11"/>
    </row>
    <row r="144" spans="1:12" ht="21.75" customHeight="1" hidden="1">
      <c r="A144" s="1048" t="s">
        <v>264</v>
      </c>
      <c r="B144" s="1048"/>
      <c r="C144" s="1048"/>
      <c r="D144" s="16">
        <v>225</v>
      </c>
      <c r="E144" s="17">
        <f aca="true" t="shared" si="16" ref="E144:E150">ROUNDDOWN(D144*$G$2,0)</f>
        <v>2310</v>
      </c>
      <c r="F144" s="16">
        <f>ROUNDDOWN(E144*0.9,0)</f>
        <v>2079</v>
      </c>
      <c r="G144" s="17">
        <f>E144-F144</f>
        <v>231</v>
      </c>
      <c r="H144" s="63">
        <f aca="true" t="shared" si="17" ref="H144:H150">ROUNDDOWN(E144*0.8,0)</f>
        <v>1848</v>
      </c>
      <c r="I144" s="266">
        <f aca="true" t="shared" si="18" ref="I144:I150">E144-H144</f>
        <v>462</v>
      </c>
      <c r="J144" s="17">
        <f aca="true" t="shared" si="19" ref="J144:J150">ROUNDDOWN(E144*0.7,0)</f>
        <v>1617</v>
      </c>
      <c r="K144" s="267">
        <f aca="true" t="shared" si="20" ref="K144:K150">E144-J144</f>
        <v>693</v>
      </c>
      <c r="L144" s="11"/>
    </row>
    <row r="145" spans="1:12" ht="15.75" customHeight="1" hidden="1">
      <c r="A145" s="1048" t="s">
        <v>246</v>
      </c>
      <c r="B145" s="1048"/>
      <c r="C145" s="1048"/>
      <c r="D145" s="16">
        <v>150</v>
      </c>
      <c r="E145" s="17">
        <f t="shared" si="16"/>
        <v>1540</v>
      </c>
      <c r="F145" s="16">
        <f>ROUNDDOWN(E145*0.9,0)</f>
        <v>1386</v>
      </c>
      <c r="G145" s="17">
        <f>E145-F145</f>
        <v>154</v>
      </c>
      <c r="H145" s="63">
        <f t="shared" si="17"/>
        <v>1232</v>
      </c>
      <c r="I145" s="266">
        <f t="shared" si="18"/>
        <v>308</v>
      </c>
      <c r="J145" s="17">
        <f t="shared" si="19"/>
        <v>1078</v>
      </c>
      <c r="K145" s="267">
        <f t="shared" si="20"/>
        <v>462</v>
      </c>
      <c r="L145" s="11"/>
    </row>
    <row r="146" spans="1:11" ht="21.75" customHeight="1" hidden="1">
      <c r="A146" s="1048" t="s">
        <v>247</v>
      </c>
      <c r="B146" s="1048"/>
      <c r="C146" s="1048"/>
      <c r="D146" s="16">
        <v>150</v>
      </c>
      <c r="E146" s="17">
        <f t="shared" si="16"/>
        <v>1540</v>
      </c>
      <c r="F146" s="16">
        <f aca="true" t="shared" si="21" ref="F146:F161">ROUNDDOWN(E146*0.9,0)</f>
        <v>1386</v>
      </c>
      <c r="G146" s="17">
        <f aca="true" t="shared" si="22" ref="G146:G161">E146-F146</f>
        <v>154</v>
      </c>
      <c r="H146" s="63">
        <f t="shared" si="17"/>
        <v>1232</v>
      </c>
      <c r="I146" s="266">
        <f t="shared" si="18"/>
        <v>308</v>
      </c>
      <c r="J146" s="17">
        <f t="shared" si="19"/>
        <v>1078</v>
      </c>
      <c r="K146" s="267">
        <f t="shared" si="20"/>
        <v>462</v>
      </c>
    </row>
    <row r="147" spans="1:11" s="18" customFormat="1" ht="32.25" customHeight="1" hidden="1">
      <c r="A147" s="1046" t="s">
        <v>265</v>
      </c>
      <c r="B147" s="1046"/>
      <c r="C147" s="1046"/>
      <c r="D147" s="14">
        <v>480</v>
      </c>
      <c r="E147" s="62">
        <f t="shared" si="16"/>
        <v>4929</v>
      </c>
      <c r="F147" s="14">
        <f t="shared" si="21"/>
        <v>4436</v>
      </c>
      <c r="G147" s="62">
        <f t="shared" si="22"/>
        <v>493</v>
      </c>
      <c r="H147" s="269">
        <f t="shared" si="17"/>
        <v>3943</v>
      </c>
      <c r="I147" s="268">
        <f t="shared" si="18"/>
        <v>986</v>
      </c>
      <c r="J147" s="17">
        <f t="shared" si="19"/>
        <v>3450</v>
      </c>
      <c r="K147" s="267">
        <f t="shared" si="20"/>
        <v>1479</v>
      </c>
    </row>
    <row r="148" spans="1:12" ht="45" customHeight="1" hidden="1">
      <c r="A148" s="1047" t="s">
        <v>266</v>
      </c>
      <c r="B148" s="1047"/>
      <c r="C148" s="1047"/>
      <c r="D148" s="15">
        <v>700</v>
      </c>
      <c r="E148" s="63">
        <f t="shared" si="16"/>
        <v>7189</v>
      </c>
      <c r="F148" s="15">
        <f t="shared" si="21"/>
        <v>6470</v>
      </c>
      <c r="G148" s="63">
        <f t="shared" si="22"/>
        <v>719</v>
      </c>
      <c r="H148" s="63">
        <f t="shared" si="17"/>
        <v>5751</v>
      </c>
      <c r="I148" s="266">
        <f t="shared" si="18"/>
        <v>1438</v>
      </c>
      <c r="J148" s="17">
        <f t="shared" si="19"/>
        <v>5032</v>
      </c>
      <c r="K148" s="267">
        <f t="shared" si="20"/>
        <v>2157</v>
      </c>
      <c r="L148" s="61"/>
    </row>
    <row r="149" spans="1:12" ht="23.25" customHeight="1" hidden="1">
      <c r="A149" s="1048" t="s">
        <v>267</v>
      </c>
      <c r="B149" s="1048"/>
      <c r="C149" s="1048"/>
      <c r="D149" s="16">
        <v>120</v>
      </c>
      <c r="E149" s="17">
        <f t="shared" si="16"/>
        <v>1232</v>
      </c>
      <c r="F149" s="16">
        <f t="shared" si="21"/>
        <v>1108</v>
      </c>
      <c r="G149" s="17">
        <f t="shared" si="22"/>
        <v>124</v>
      </c>
      <c r="H149" s="63">
        <f t="shared" si="17"/>
        <v>985</v>
      </c>
      <c r="I149" s="266">
        <f t="shared" si="18"/>
        <v>247</v>
      </c>
      <c r="J149" s="17">
        <f t="shared" si="19"/>
        <v>862</v>
      </c>
      <c r="K149" s="267">
        <f t="shared" si="20"/>
        <v>370</v>
      </c>
      <c r="L149" s="11"/>
    </row>
    <row r="150" spans="1:11" ht="23.25" customHeight="1" hidden="1">
      <c r="A150" s="1048" t="s">
        <v>245</v>
      </c>
      <c r="B150" s="1048"/>
      <c r="C150" s="1048"/>
      <c r="D150" s="16">
        <v>240</v>
      </c>
      <c r="E150" s="17">
        <f t="shared" si="16"/>
        <v>2464</v>
      </c>
      <c r="F150" s="16">
        <f t="shared" si="21"/>
        <v>2217</v>
      </c>
      <c r="G150" s="17">
        <f t="shared" si="22"/>
        <v>247</v>
      </c>
      <c r="H150" s="63">
        <f t="shared" si="17"/>
        <v>1971</v>
      </c>
      <c r="I150" s="266">
        <f t="shared" si="18"/>
        <v>493</v>
      </c>
      <c r="J150" s="17">
        <f t="shared" si="19"/>
        <v>1724</v>
      </c>
      <c r="K150" s="267">
        <f t="shared" si="20"/>
        <v>740</v>
      </c>
    </row>
    <row r="151" spans="1:11" s="18" customFormat="1" ht="23.25" customHeight="1" hidden="1">
      <c r="A151" s="1042" t="s">
        <v>268</v>
      </c>
      <c r="B151" s="1042"/>
      <c r="C151" s="1042"/>
      <c r="D151" s="1042"/>
      <c r="E151" s="1042"/>
      <c r="F151" s="1042"/>
      <c r="G151" s="1042"/>
      <c r="H151" s="158"/>
      <c r="I151" s="153"/>
      <c r="J151" s="153"/>
      <c r="K151" s="153"/>
    </row>
    <row r="152" spans="1:12" ht="45" customHeight="1" hidden="1">
      <c r="A152" s="1049" t="s">
        <v>269</v>
      </c>
      <c r="B152" s="1049"/>
      <c r="C152" s="1049"/>
      <c r="D152" s="14">
        <v>-376</v>
      </c>
      <c r="E152" s="62">
        <f>ROUNDDOWN(D152*$G$2,0)</f>
        <v>-3861</v>
      </c>
      <c r="F152" s="14">
        <f>ROUNDDOWN(E152*0.9,0)</f>
        <v>-3474</v>
      </c>
      <c r="G152" s="62">
        <f>E152-F152</f>
        <v>-387</v>
      </c>
      <c r="H152" s="166">
        <f>ROUNDDOWN(E152*0.8,0)</f>
        <v>-3088</v>
      </c>
      <c r="I152" s="162">
        <f>E152-H152</f>
        <v>-773</v>
      </c>
      <c r="J152" s="62">
        <f>ROUNDDOWN(E152*0.7,0)</f>
        <v>-2702</v>
      </c>
      <c r="K152" s="270">
        <f>E152-J152</f>
        <v>-1159</v>
      </c>
      <c r="L152" s="61"/>
    </row>
    <row r="153" spans="1:11" ht="23.25" customHeight="1" hidden="1">
      <c r="A153" s="1045" t="s">
        <v>270</v>
      </c>
      <c r="B153" s="1045"/>
      <c r="C153" s="1045"/>
      <c r="D153" s="15">
        <v>-752</v>
      </c>
      <c r="E153" s="63">
        <f>ROUNDDOWN(D153*$G$2,0)</f>
        <v>-7723</v>
      </c>
      <c r="F153" s="15">
        <f>ROUNDDOWN(E153*0.9,0)</f>
        <v>-6950</v>
      </c>
      <c r="G153" s="63">
        <f>E153-F153</f>
        <v>-773</v>
      </c>
      <c r="H153" s="168">
        <f>ROUNDDOWN(E153*0.8,0)</f>
        <v>-6178</v>
      </c>
      <c r="I153" s="164">
        <f>E153-H153</f>
        <v>-1545</v>
      </c>
      <c r="J153" s="63">
        <f>ROUNDDOWN(E153*0.7,0)</f>
        <v>-5406</v>
      </c>
      <c r="K153" s="266">
        <f>E153-J153</f>
        <v>-2317</v>
      </c>
    </row>
    <row r="154" spans="1:11" ht="23.25" customHeight="1" hidden="1">
      <c r="A154" s="1042"/>
      <c r="B154" s="1042"/>
      <c r="C154" s="1042"/>
      <c r="D154" s="1042"/>
      <c r="E154" s="1042"/>
      <c r="F154" s="1042"/>
      <c r="G154" s="1042"/>
      <c r="H154" s="158"/>
      <c r="I154" s="153"/>
      <c r="J154" s="153"/>
      <c r="K154" s="153"/>
    </row>
    <row r="155" spans="1:12" ht="58.5" customHeight="1" hidden="1">
      <c r="A155" s="93" t="s">
        <v>310</v>
      </c>
      <c r="B155" s="1044" t="s">
        <v>311</v>
      </c>
      <c r="C155" s="1044"/>
      <c r="D155" s="19" t="s">
        <v>312</v>
      </c>
      <c r="E155" s="60" t="s">
        <v>6</v>
      </c>
      <c r="F155" s="156" t="s">
        <v>451</v>
      </c>
      <c r="G155" s="165" t="s">
        <v>447</v>
      </c>
      <c r="H155" s="156" t="s">
        <v>452</v>
      </c>
      <c r="I155" s="148" t="s">
        <v>446</v>
      </c>
      <c r="J155" s="261" t="s">
        <v>565</v>
      </c>
      <c r="K155" s="148" t="s">
        <v>566</v>
      </c>
      <c r="L155" s="11"/>
    </row>
    <row r="156" spans="1:11" ht="33.75" customHeight="1" hidden="1">
      <c r="A156" s="94" t="s">
        <v>269</v>
      </c>
      <c r="B156" s="1043" t="s">
        <v>307</v>
      </c>
      <c r="C156" s="1043"/>
      <c r="D156" s="95">
        <v>72</v>
      </c>
      <c r="E156" s="96">
        <f aca="true" t="shared" si="23" ref="E156:E161">ROUNDDOWN(D156*$G$2,0)</f>
        <v>739</v>
      </c>
      <c r="F156" s="95">
        <f t="shared" si="21"/>
        <v>665</v>
      </c>
      <c r="G156" s="96">
        <f t="shared" si="22"/>
        <v>74</v>
      </c>
      <c r="H156" s="174">
        <f aca="true" t="shared" si="24" ref="H156:H161">ROUNDDOWN(E156*0.8,0)</f>
        <v>591</v>
      </c>
      <c r="I156" s="96">
        <f aca="true" t="shared" si="25" ref="I156:I161">E156-H156</f>
        <v>148</v>
      </c>
      <c r="J156" s="271">
        <f aca="true" t="shared" si="26" ref="J156:J161">ROUNDDOWN(E156*0.7,0)</f>
        <v>517</v>
      </c>
      <c r="K156" s="272">
        <f aca="true" t="shared" si="27" ref="K156:K161">E156-J156</f>
        <v>222</v>
      </c>
    </row>
    <row r="157" spans="1:11" ht="45" customHeight="1" hidden="1">
      <c r="A157" s="94" t="s">
        <v>269</v>
      </c>
      <c r="B157" s="1043" t="s">
        <v>308</v>
      </c>
      <c r="C157" s="1043"/>
      <c r="D157" s="95">
        <v>48</v>
      </c>
      <c r="E157" s="96">
        <f t="shared" si="23"/>
        <v>492</v>
      </c>
      <c r="F157" s="95">
        <f>ROUNDDOWN(E157*0.9,0)</f>
        <v>442</v>
      </c>
      <c r="G157" s="96">
        <f>E157-F157</f>
        <v>50</v>
      </c>
      <c r="H157" s="174">
        <f t="shared" si="24"/>
        <v>393</v>
      </c>
      <c r="I157" s="175">
        <f t="shared" si="25"/>
        <v>99</v>
      </c>
      <c r="J157" s="271">
        <f t="shared" si="26"/>
        <v>344</v>
      </c>
      <c r="K157" s="272">
        <f t="shared" si="27"/>
        <v>148</v>
      </c>
    </row>
    <row r="158" spans="1:11" ht="18" customHeight="1" hidden="1">
      <c r="A158" s="94" t="s">
        <v>269</v>
      </c>
      <c r="B158" s="1043" t="s">
        <v>309</v>
      </c>
      <c r="C158" s="1043"/>
      <c r="D158" s="95">
        <v>24</v>
      </c>
      <c r="E158" s="96">
        <f t="shared" si="23"/>
        <v>246</v>
      </c>
      <c r="F158" s="95">
        <f>ROUNDDOWN(E158*0.9,0)</f>
        <v>221</v>
      </c>
      <c r="G158" s="96">
        <f>E158-F158</f>
        <v>25</v>
      </c>
      <c r="H158" s="174">
        <f t="shared" si="24"/>
        <v>196</v>
      </c>
      <c r="I158" s="175">
        <f t="shared" si="25"/>
        <v>50</v>
      </c>
      <c r="J158" s="271">
        <f t="shared" si="26"/>
        <v>172</v>
      </c>
      <c r="K158" s="272">
        <f t="shared" si="27"/>
        <v>74</v>
      </c>
    </row>
    <row r="159" spans="1:11" ht="18" customHeight="1" hidden="1">
      <c r="A159" s="97" t="s">
        <v>270</v>
      </c>
      <c r="B159" s="1041" t="s">
        <v>307</v>
      </c>
      <c r="C159" s="1041"/>
      <c r="D159" s="98">
        <v>144</v>
      </c>
      <c r="E159" s="99">
        <f t="shared" si="23"/>
        <v>1478</v>
      </c>
      <c r="F159" s="98">
        <f t="shared" si="21"/>
        <v>1330</v>
      </c>
      <c r="G159" s="99">
        <f t="shared" si="22"/>
        <v>148</v>
      </c>
      <c r="H159" s="176">
        <f t="shared" si="24"/>
        <v>1182</v>
      </c>
      <c r="I159" s="177">
        <f t="shared" si="25"/>
        <v>296</v>
      </c>
      <c r="J159" s="273">
        <f t="shared" si="26"/>
        <v>1034</v>
      </c>
      <c r="K159" s="274">
        <f t="shared" si="27"/>
        <v>444</v>
      </c>
    </row>
    <row r="160" spans="1:11" ht="18" customHeight="1" hidden="1">
      <c r="A160" s="97" t="s">
        <v>270</v>
      </c>
      <c r="B160" s="1041" t="s">
        <v>308</v>
      </c>
      <c r="C160" s="1041"/>
      <c r="D160" s="98">
        <v>96</v>
      </c>
      <c r="E160" s="99">
        <f t="shared" si="23"/>
        <v>985</v>
      </c>
      <c r="F160" s="98">
        <f>ROUNDDOWN(E160*0.9,0)</f>
        <v>886</v>
      </c>
      <c r="G160" s="99">
        <f>E160-F160</f>
        <v>99</v>
      </c>
      <c r="H160" s="176">
        <f t="shared" si="24"/>
        <v>788</v>
      </c>
      <c r="I160" s="177">
        <f t="shared" si="25"/>
        <v>197</v>
      </c>
      <c r="J160" s="273">
        <f t="shared" si="26"/>
        <v>689</v>
      </c>
      <c r="K160" s="274">
        <f t="shared" si="27"/>
        <v>296</v>
      </c>
    </row>
    <row r="161" spans="1:11" ht="18" customHeight="1" hidden="1">
      <c r="A161" s="97" t="s">
        <v>270</v>
      </c>
      <c r="B161" s="1041" t="s">
        <v>309</v>
      </c>
      <c r="C161" s="1041"/>
      <c r="D161" s="98">
        <v>48</v>
      </c>
      <c r="E161" s="99">
        <f t="shared" si="23"/>
        <v>492</v>
      </c>
      <c r="F161" s="98">
        <f t="shared" si="21"/>
        <v>442</v>
      </c>
      <c r="G161" s="99">
        <f t="shared" si="22"/>
        <v>50</v>
      </c>
      <c r="H161" s="176">
        <f t="shared" si="24"/>
        <v>393</v>
      </c>
      <c r="I161" s="177">
        <f t="shared" si="25"/>
        <v>99</v>
      </c>
      <c r="J161" s="99">
        <f t="shared" si="26"/>
        <v>344</v>
      </c>
      <c r="K161" s="275">
        <f t="shared" si="27"/>
        <v>148</v>
      </c>
    </row>
    <row r="162" spans="2:4" ht="18" customHeight="1">
      <c r="B162" s="12"/>
      <c r="C162" s="12"/>
      <c r="D162" s="11"/>
    </row>
    <row r="163" spans="2:4" ht="18" customHeight="1">
      <c r="B163" s="12"/>
      <c r="C163" s="12"/>
      <c r="D163" s="11"/>
    </row>
    <row r="164" spans="1:4" ht="18" customHeight="1">
      <c r="A164" s="75"/>
      <c r="B164" s="12"/>
      <c r="C164" s="12"/>
      <c r="D164" s="11"/>
    </row>
    <row r="165" spans="2:4" ht="18" customHeight="1">
      <c r="B165" s="12"/>
      <c r="C165" s="12"/>
      <c r="D165" s="11"/>
    </row>
    <row r="166" ht="15.75" customHeight="1"/>
    <row r="167" ht="18" customHeight="1"/>
    <row r="168" ht="18" customHeight="1"/>
    <row r="169" ht="21" customHeight="1"/>
    <row r="170" ht="45" customHeight="1"/>
    <row r="171" ht="18" customHeight="1"/>
    <row r="172" spans="3:11" ht="18" customHeight="1">
      <c r="C172" s="76"/>
      <c r="D172" s="11"/>
      <c r="I172" s="12"/>
      <c r="J172" s="12"/>
      <c r="K172" s="12"/>
    </row>
    <row r="173" spans="3:11" ht="18" customHeight="1">
      <c r="C173" s="76"/>
      <c r="D173" s="11"/>
      <c r="I173" s="12"/>
      <c r="J173" s="12"/>
      <c r="K173" s="12"/>
    </row>
    <row r="174" spans="3:11" ht="18" customHeight="1">
      <c r="C174" s="76"/>
      <c r="D174" s="11"/>
      <c r="I174" s="12"/>
      <c r="J174" s="12"/>
      <c r="K174" s="12"/>
    </row>
    <row r="175" spans="3:11" ht="18" customHeight="1">
      <c r="C175" s="76"/>
      <c r="D175" s="11"/>
      <c r="I175" s="12"/>
      <c r="J175" s="12"/>
      <c r="K175" s="12"/>
    </row>
    <row r="176" spans="3:11" ht="18" customHeight="1">
      <c r="C176" s="76"/>
      <c r="D176" s="11"/>
      <c r="I176" s="12"/>
      <c r="J176" s="12"/>
      <c r="K176" s="12"/>
    </row>
    <row r="177" spans="3:11" ht="15.75" customHeight="1">
      <c r="C177" s="76"/>
      <c r="D177" s="11"/>
      <c r="I177" s="12"/>
      <c r="J177" s="12"/>
      <c r="K177" s="12"/>
    </row>
    <row r="178" spans="3:11" ht="15.75" customHeight="1">
      <c r="C178" s="76"/>
      <c r="D178" s="11"/>
      <c r="I178" s="12"/>
      <c r="J178" s="12"/>
      <c r="K178" s="12"/>
    </row>
    <row r="179" spans="3:11" ht="15.75" customHeight="1">
      <c r="C179" s="76"/>
      <c r="D179" s="11"/>
      <c r="I179" s="12"/>
      <c r="J179" s="12"/>
      <c r="K179" s="12"/>
    </row>
    <row r="180" ht="15.75" customHeight="1"/>
    <row r="181" ht="15.75" customHeight="1"/>
    <row r="182" ht="15.75" customHeight="1"/>
    <row r="183" ht="15.75" customHeight="1"/>
    <row r="184" ht="15.75" customHeight="1"/>
    <row r="185" ht="15.75" customHeight="1"/>
    <row r="186" ht="15.75" customHeight="1"/>
    <row r="187" ht="15.75" customHeight="1">
      <c r="L187" s="11"/>
    </row>
    <row r="188" ht="15.75" customHeight="1">
      <c r="L188" s="11"/>
    </row>
    <row r="189" ht="15.75" customHeight="1">
      <c r="L189" s="11"/>
    </row>
    <row r="190" ht="15.75" customHeight="1">
      <c r="L190" s="11"/>
    </row>
    <row r="191" ht="15.75" customHeight="1">
      <c r="L191" s="11"/>
    </row>
    <row r="192" ht="15.75" customHeight="1">
      <c r="L192" s="11"/>
    </row>
    <row r="193" ht="15.75" customHeight="1">
      <c r="L193" s="11"/>
    </row>
    <row r="194" ht="15.75" customHeight="1">
      <c r="L194" s="11"/>
    </row>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sheetData>
  <sheetProtection/>
  <mergeCells count="70">
    <mergeCell ref="A128:D128"/>
    <mergeCell ref="A129:D129"/>
    <mergeCell ref="E128:I128"/>
    <mergeCell ref="E129:I129"/>
    <mergeCell ref="E127:I127"/>
    <mergeCell ref="A109:C109"/>
    <mergeCell ref="E121:I121"/>
    <mergeCell ref="E122:I122"/>
    <mergeCell ref="E124:I124"/>
    <mergeCell ref="E125:I125"/>
    <mergeCell ref="E126:I126"/>
    <mergeCell ref="A114:C114"/>
    <mergeCell ref="A115:C115"/>
    <mergeCell ref="A116:C116"/>
    <mergeCell ref="A110:C110"/>
    <mergeCell ref="A112:C112"/>
    <mergeCell ref="A111:C111"/>
    <mergeCell ref="A123:D123"/>
    <mergeCell ref="E123:I123"/>
    <mergeCell ref="A100:C100"/>
    <mergeCell ref="A101:C101"/>
    <mergeCell ref="A102:C102"/>
    <mergeCell ref="A103:C103"/>
    <mergeCell ref="A108:C108"/>
    <mergeCell ref="A104:C104"/>
    <mergeCell ref="A105:C105"/>
    <mergeCell ref="A106:C106"/>
    <mergeCell ref="A107:C107"/>
    <mergeCell ref="A133:C133"/>
    <mergeCell ref="A125:D125"/>
    <mergeCell ref="A130:I130"/>
    <mergeCell ref="A122:D122"/>
    <mergeCell ref="A124:D124"/>
    <mergeCell ref="A1:G1"/>
    <mergeCell ref="A113:C113"/>
    <mergeCell ref="A97:G97"/>
    <mergeCell ref="A98:C98"/>
    <mergeCell ref="A99:C99"/>
    <mergeCell ref="A134:C134"/>
    <mergeCell ref="A135:C135"/>
    <mergeCell ref="A137:C137"/>
    <mergeCell ref="A138:C138"/>
    <mergeCell ref="A139:C139"/>
    <mergeCell ref="A117:C117"/>
    <mergeCell ref="A118:C118"/>
    <mergeCell ref="A121:D121"/>
    <mergeCell ref="A126:D126"/>
    <mergeCell ref="A127:D127"/>
    <mergeCell ref="A140:G140"/>
    <mergeCell ref="A143:C143"/>
    <mergeCell ref="A144:C144"/>
    <mergeCell ref="A145:C145"/>
    <mergeCell ref="A146:C146"/>
    <mergeCell ref="A142:C142"/>
    <mergeCell ref="A141:C141"/>
    <mergeCell ref="A153:C153"/>
    <mergeCell ref="A147:C147"/>
    <mergeCell ref="A148:C148"/>
    <mergeCell ref="A149:C149"/>
    <mergeCell ref="A150:C150"/>
    <mergeCell ref="A151:G151"/>
    <mergeCell ref="A152:C152"/>
    <mergeCell ref="B161:C161"/>
    <mergeCell ref="A154:G154"/>
    <mergeCell ref="B159:C159"/>
    <mergeCell ref="B157:C157"/>
    <mergeCell ref="B160:C160"/>
    <mergeCell ref="B158:C158"/>
    <mergeCell ref="B156:C156"/>
    <mergeCell ref="B155:C155"/>
  </mergeCells>
  <dataValidations count="1">
    <dataValidation allowBlank="1" showInputMessage="1" showErrorMessage="1" imeMode="off" sqref="D141 D132 D98 D4"/>
  </dataValidations>
  <printOptions/>
  <pageMargins left="0.7086614173228347" right="0.3937007874015748" top="0.5905511811023623" bottom="0.35433070866141736" header="0.3937007874015748" footer="0.31496062992125984"/>
  <pageSetup horizontalDpi="600" verticalDpi="600" orientation="portrait" paperSize="9" scale="59" r:id="rId1"/>
  <headerFooter>
    <oddHeader>&amp;C&amp;"ＭＳ 明朝,標準"通所介護</oddHeader>
  </headerFooter>
  <rowBreaks count="2" manualBreakCount="2">
    <brk id="96" max="10" man="1"/>
    <brk id="13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河内長野市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濱</dc:creator>
  <cp:keywords/>
  <dc:description/>
  <cp:lastModifiedBy>山本  知佳</cp:lastModifiedBy>
  <cp:lastPrinted>2019-10-03T05:43:12Z</cp:lastPrinted>
  <dcterms:created xsi:type="dcterms:W3CDTF">2013-07-19T07:00:42Z</dcterms:created>
  <dcterms:modified xsi:type="dcterms:W3CDTF">2019-10-03T05:43:20Z</dcterms:modified>
  <cp:category/>
  <cp:version/>
  <cp:contentType/>
  <cp:contentStatus/>
</cp:coreProperties>
</file>